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月額の計算" sheetId="2" state="visible" r:id="rId2"/>
    <sheet xmlns:r="http://schemas.openxmlformats.org/officeDocument/2006/relationships" name="配信予定表" sheetId="3" state="visible" r:id="rId3"/>
    <sheet xmlns:r="http://schemas.openxmlformats.org/officeDocument/2006/relationships" name="早見表" sheetId="4" state="visible" r:id="rId4"/>
    <sheet xmlns:r="http://schemas.openxmlformats.org/officeDocument/2006/relationships" name="単価表" sheetId="5" state="visible" r:id="rId5"/>
    <sheet xmlns:r="http://schemas.openxmlformats.org/officeDocument/2006/relationships" name="起きること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&quot;人&quot;"/>
    <numFmt numFmtId="165" formatCode="#,##0&quot;回&quot;"/>
    <numFmt numFmtId="166" formatCode="#,##0&quot;通&quot;"/>
    <numFmt numFmtId="167" formatCode="#,##0&quot;円&quot;"/>
    <numFmt numFmtId="168" formatCode="0.00&quot;円&quot;"/>
    <numFmt numFmtId="169" formatCode="#,##0&quot;個&quot;"/>
    <numFmt numFmtId="170" formatCode="&quot;月&quot;0&quot;回&quot;"/>
    <numFmt numFmtId="171" formatCode="0.0&quot;円&quot;"/>
    <numFmt numFmtId="172" formatCode="0.0%"/>
  </numFmts>
  <fonts count="8">
    <font>
      <name val="Calibri"/>
      <family val="2"/>
      <color theme="1"/>
      <sz val="11"/>
      <scheme val="minor"/>
    </font>
    <font>
      <name val="游ゴシック"/>
      <b val="1"/>
      <color rgb="00003087"/>
      <sz val="15"/>
    </font>
    <font>
      <name val="游ゴシック"/>
      <b val="1"/>
      <color rgb="00003087"/>
      <sz val="11"/>
    </font>
    <font>
      <name val="游ゴシック"/>
      <b val="1"/>
      <sz val="10"/>
    </font>
    <font>
      <name val="游ゴシック"/>
      <sz val="10"/>
    </font>
    <font>
      <name val="游ゴシック"/>
      <color rgb="004A5566"/>
      <sz val="9"/>
    </font>
    <font>
      <name val="游ゴシック"/>
      <b val="1"/>
      <color rgb="00FFFFFF"/>
      <sz val="10"/>
    </font>
    <font>
      <name val="游ゴシック"/>
      <b val="1"/>
      <color rgb="00003087"/>
      <sz val="12"/>
    </font>
  </fonts>
  <fills count="6">
    <fill>
      <patternFill/>
    </fill>
    <fill>
      <patternFill patternType="gray125"/>
    </fill>
    <fill>
      <patternFill patternType="solid">
        <fgColor rgb="00F7F9FB"/>
      </patternFill>
    </fill>
    <fill>
      <patternFill patternType="solid">
        <fgColor rgb="00003087"/>
      </patternFill>
    </fill>
    <fill>
      <patternFill patternType="solid">
        <fgColor rgb="00FFF4C2"/>
      </patternFill>
    </fill>
    <fill>
      <patternFill patternType="solid">
        <fgColor rgb="00E6FAFC"/>
      </patternFill>
    </fill>
  </fills>
  <borders count="6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  <border>
      <left/>
      <right/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/>
      <diagonal/>
    </border>
    <border>
      <left/>
      <right/>
      <top style="thin">
        <color rgb="00C9D2DC"/>
      </top>
      <bottom style="thin">
        <color rgb="00C9D2DC"/>
      </bottom>
      <diagonal/>
    </border>
    <border>
      <left/>
      <right style="thin">
        <color rgb="00C9D2DC"/>
      </right>
      <top style="thin">
        <color rgb="00C9D2DC"/>
      </top>
      <bottom style="thin">
        <color rgb="00C9D2DC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  <xf numFmtId="166" fontId="4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6" fontId="7" fillId="5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4" fillId="4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167" fontId="3" fillId="5" borderId="1" applyAlignment="1" pivotButton="0" quotePrefix="0" xfId="0">
      <alignment vertical="top" wrapText="1"/>
    </xf>
    <xf numFmtId="166" fontId="3" fillId="5" borderId="1" applyAlignment="1" pivotButton="0" quotePrefix="0" xfId="0">
      <alignment vertical="top" wrapText="1"/>
    </xf>
    <xf numFmtId="167" fontId="7" fillId="5" borderId="1" applyAlignment="1" pivotButton="0" quotePrefix="0" xfId="0">
      <alignment vertical="top" wrapText="1"/>
    </xf>
    <xf numFmtId="168" fontId="3" fillId="5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167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169" fontId="4" fillId="4" borderId="1" applyAlignment="1" pivotButton="0" quotePrefix="0" xfId="0">
      <alignment vertical="top" wrapText="1"/>
    </xf>
    <xf numFmtId="165" fontId="4" fillId="5" borderId="1" applyAlignment="1" pivotButton="0" quotePrefix="0" xfId="0">
      <alignment vertical="top" wrapText="1"/>
    </xf>
    <xf numFmtId="17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vertical="top" wrapText="1"/>
    </xf>
    <xf numFmtId="170" fontId="6" fillId="3" borderId="1" applyAlignment="1" pivotButton="0" quotePrefix="0" xfId="0">
      <alignment horizontal="center" vertical="center" wrapText="1"/>
    </xf>
    <xf numFmtId="164" fontId="3" fillId="2" borderId="1" applyAlignment="1" pivotButton="0" quotePrefix="0" xfId="0">
      <alignment vertical="top" wrapText="1"/>
    </xf>
    <xf numFmtId="167" fontId="4" fillId="0" borderId="1" applyAlignment="1" pivotButton="0" quotePrefix="0" xfId="0">
      <alignment vertical="top" wrapText="1"/>
    </xf>
    <xf numFmtId="171" fontId="4" fillId="0" borderId="1" applyAlignment="1" pivotButton="0" quotePrefix="0" xfId="0">
      <alignment vertical="top" wrapText="1"/>
    </xf>
    <xf numFmtId="166" fontId="4" fillId="4" borderId="1" applyAlignment="1" pivotButton="0" quotePrefix="0" xfId="0">
      <alignment vertical="top" wrapText="1"/>
    </xf>
    <xf numFmtId="172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70" customWidth="1" min="3" max="3"/>
  </cols>
  <sheetData>
    <row r="2">
      <c r="B2" s="1" t="inlineStr">
        <is>
          <t>LINE公式アカウント料金シミュレーションシート</t>
        </is>
      </c>
    </row>
    <row r="3">
      <c r="B3" s="2" t="inlineStr">
        <is>
          <t>LINE公式マスター講座 第2回 特典（改良版）</t>
        </is>
      </c>
    </row>
    <row r="5" ht="45" customHeight="1">
      <c r="B5" s="3" t="inlineStr">
        <is>
          <t>月額の計算</t>
        </is>
      </c>
      <c r="C5" s="4" t="inlineStr">
        <is>
          <t>全員への配信、絞り込み配信、ステップ配信を分けて入れると、月の通数、選ぶプラン、月額、追加メッセージ料金、オプションまで出ます。3つのプランで同じ通数を送るとどうなるかも並べて出ます。</t>
        </is>
      </c>
    </row>
    <row r="6" ht="45" customHeight="1">
      <c r="B6" s="3" t="inlineStr">
        <is>
          <t>配信予定表</t>
        </is>
      </c>
      <c r="C6" s="4" t="inlineStr">
        <is>
          <t>今月の配信を1回ずつ書き出すと、吹き出しの数から消費通数を数え、合計とプランを出します。費用を下げる打ち手（絞り込み、3吹き出しにまとめる）の効き目を、数字で確かめるための表です。</t>
        </is>
      </c>
    </row>
    <row r="7" ht="30" customHeight="1">
      <c r="B7" s="3" t="inlineStr">
        <is>
          <t>早見表</t>
        </is>
      </c>
      <c r="C7" s="4" t="inlineStr">
        <is>
          <t>友だち数と月の配信回数の組み合わせで、通数、プラン、月額（税別）を一覧にします。黄色の見出しの数字は書き換えられます。</t>
        </is>
      </c>
    </row>
    <row r="8" ht="45" customHeight="1">
      <c r="B8" s="3" t="inlineStr">
        <is>
          <t>単価表</t>
        </is>
      </c>
      <c r="C8" s="4" t="inlineStr">
        <is>
          <t>追加メッセージの単価（2026年9月30日まで／2026年10月1日から）と、同じ追加通数で支払いがどう変わるかの比較です。黄色の欄に通数を入れると計算します。</t>
        </is>
      </c>
    </row>
    <row r="9" ht="30" customHeight="1">
      <c r="B9" s="3" t="inlineStr">
        <is>
          <t>起きること</t>
        </is>
      </c>
      <c r="C9" s="4" t="inlineStr">
        <is>
          <t>プラン変更、上限超過、支払い、プレミアムIDの改定で起きることの一覧です。</t>
        </is>
      </c>
    </row>
    <row r="10" ht="30" customHeight="1">
      <c r="B10" s="3" t="inlineStr">
        <is>
          <t>入力のしかた</t>
        </is>
      </c>
      <c r="C10" s="4" t="inlineStr">
        <is>
          <t>黄色のセルだけに数字を入れます。水色のセルは自動で計算されます。数式が入っているセルは消さないでください。</t>
        </is>
      </c>
    </row>
    <row r="11" ht="60" customHeight="1">
      <c r="B11" s="3" t="inlineStr">
        <is>
          <t>数え方の決まり</t>
        </is>
      </c>
      <c r="C11" s="4" t="inlineStr">
        <is>
          <t>通数は「送った回数 × 送った友だちの数」です。1回の配信は吹き出し3つまでで1通の扱いです。あいさつメッセージ、応答メッセージ、LINEチャットの送受信、Messaging APIのReply APIは数えません。</t>
        </is>
      </c>
    </row>
    <row r="12" ht="60" customHeight="1">
      <c r="B12" s="3" t="inlineStr">
        <is>
          <t>数字の出どころ</t>
        </is>
      </c>
      <c r="C12" s="4" t="inlineStr">
        <is>
          <t>金額と通数は、講座第2回の記事（LINEヤフー公式サイトを2026年8月15日に取得）と、2026年9月1日発表のプレミアムID料金改定のお知らせにあるものだけです。金額はすべて税別です。料金は変わることがあるので、決める前に公式サイトを開き直してください。</t>
        </is>
      </c>
    </row>
    <row r="13" ht="45" customHeight="1">
      <c r="B13" s="3" t="inlineStr">
        <is>
          <t>載せていないもの</t>
        </is>
      </c>
      <c r="C13" s="4" t="inlineStr">
        <is>
          <t>2026年9月30日までの単価で100万通を超える分、ダウングレードの適用時期、チャットProオプションの請求のタイミングは、記事で確かめられなかったため計算に入れていません。</t>
        </is>
      </c>
    </row>
    <row r="15">
      <c r="B15" s="5" t="inlineStr">
        <is>
          <t>株式会社GOENアーキテクト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20" customWidth="1" min="3" max="3"/>
    <col width="14" customWidth="1" min="4" max="4"/>
    <col width="18" customWidth="1" min="5" max="5"/>
    <col width="44" customWidth="1" min="6" max="6"/>
  </cols>
  <sheetData>
    <row r="2">
      <c r="B2" s="1" t="inlineStr">
        <is>
          <t>月額の計算</t>
        </is>
      </c>
    </row>
    <row r="3">
      <c r="B3" s="5" t="inlineStr">
        <is>
          <t>黄色のセルに入れる。水色は自動。金額はすべて税別。</t>
        </is>
      </c>
    </row>
    <row r="5">
      <c r="B5" s="2" t="inlineStr">
        <is>
          <t>1. 今月の配信を入れる</t>
        </is>
      </c>
    </row>
    <row r="6">
      <c r="B6" s="6" t="inlineStr">
        <is>
          <t>配信の種類</t>
        </is>
      </c>
      <c r="C6" s="6" t="inlineStr">
        <is>
          <t>送る人数</t>
        </is>
      </c>
      <c r="D6" s="6" t="inlineStr">
        <is>
          <t>月の回数</t>
        </is>
      </c>
      <c r="E6" s="6" t="inlineStr">
        <is>
          <t>月の通数</t>
        </is>
      </c>
      <c r="F6" s="6" t="inlineStr">
        <is>
          <t>メモ</t>
        </is>
      </c>
    </row>
    <row r="7">
      <c r="B7" s="3" t="inlineStr">
        <is>
          <t>全員への配信</t>
        </is>
      </c>
      <c r="C7" s="7" t="n">
        <v>500</v>
      </c>
      <c r="D7" s="8" t="n">
        <v>4</v>
      </c>
      <c r="E7" s="9">
        <f>C7*D7</f>
        <v/>
      </c>
      <c r="F7" s="10" t="inlineStr">
        <is>
          <t>友だち全員に送る一斉配信</t>
        </is>
      </c>
    </row>
    <row r="8">
      <c r="B8" s="3" t="inlineStr">
        <is>
          <t>絞り込み配信A</t>
        </is>
      </c>
      <c r="C8" s="7" t="n">
        <v>0</v>
      </c>
      <c r="D8" s="8" t="n">
        <v>0</v>
      </c>
      <c r="E8" s="9">
        <f>C8*D8</f>
        <v/>
      </c>
      <c r="F8" s="10" t="inlineStr">
        <is>
          <t>例 → 来店2回以上の人だけ</t>
        </is>
      </c>
    </row>
    <row r="9">
      <c r="B9" s="3" t="inlineStr">
        <is>
          <t>絞り込み配信B</t>
        </is>
      </c>
      <c r="C9" s="7" t="n">
        <v>0</v>
      </c>
      <c r="D9" s="8" t="n">
        <v>0</v>
      </c>
      <c r="E9" s="9">
        <f>C9*D9</f>
        <v/>
      </c>
      <c r="F9" s="10" t="inlineStr"/>
    </row>
    <row r="10">
      <c r="B10" s="3" t="inlineStr">
        <is>
          <t>絞り込み配信C</t>
        </is>
      </c>
      <c r="C10" s="7" t="n">
        <v>0</v>
      </c>
      <c r="D10" s="8" t="n">
        <v>0</v>
      </c>
      <c r="E10" s="9">
        <f>C10*D10</f>
        <v/>
      </c>
      <c r="F10" s="10" t="inlineStr"/>
    </row>
    <row r="11">
      <c r="B11" s="3" t="inlineStr">
        <is>
          <t>ステップ配信</t>
        </is>
      </c>
      <c r="C11" s="7" t="n">
        <v>0</v>
      </c>
      <c r="D11" s="8" t="n">
        <v>0</v>
      </c>
      <c r="E11" s="9">
        <f>C11*D11</f>
        <v/>
      </c>
      <c r="F11" s="10" t="inlineStr">
        <is>
          <t>人数＝今月新しく友だちになる見込み、回数＝1人に届く本数</t>
        </is>
      </c>
    </row>
    <row r="12">
      <c r="B12" s="3" t="inlineStr">
        <is>
          <t>月の通数の合計</t>
        </is>
      </c>
      <c r="E12" s="11">
        <f>SUM(E7:E11)</f>
        <v/>
      </c>
    </row>
    <row r="13">
      <c r="B13" s="12" t="inlineStr">
        <is>
          <t>あいさつメッセージ、応答メッセージ、LINEチャットは数えないので入れない。吹き出し3つまでで1回の配信＝送った人数ぶんの通数。</t>
        </is>
      </c>
    </row>
    <row r="15">
      <c r="B15" s="2" t="inlineStr">
        <is>
          <t>2. オプションを選ぶ</t>
        </is>
      </c>
    </row>
    <row r="16">
      <c r="B16" s="6" t="inlineStr">
        <is>
          <t>項目</t>
        </is>
      </c>
      <c r="C16" s="6" t="inlineStr">
        <is>
          <t>選ぶ</t>
        </is>
      </c>
      <c r="D16" s="13" t="inlineStr">
        <is>
          <t>選べるもの</t>
        </is>
      </c>
      <c r="E16" s="14" t="n"/>
      <c r="F16" s="15" t="n"/>
    </row>
    <row r="17">
      <c r="B17" s="3" t="inlineStr">
        <is>
          <t>プレミアムID</t>
        </is>
      </c>
      <c r="C17" s="16" t="inlineStr">
        <is>
          <t>なし</t>
        </is>
      </c>
      <c r="D17" s="10" t="inlineStr">
        <is>
          <t>なし／月払い／年払い</t>
        </is>
      </c>
    </row>
    <row r="18">
      <c r="B18" s="3" t="inlineStr">
        <is>
          <t>プレミアムIDの料金</t>
        </is>
      </c>
      <c r="C18" s="16" t="inlineStr">
        <is>
          <t>12月1日以降の更新</t>
        </is>
      </c>
      <c r="D18" s="10" t="inlineStr">
        <is>
          <t>11月30日までの更新／12月1日以降の更新（既に契約していても12月1日以降の更新から新料金）</t>
        </is>
      </c>
    </row>
    <row r="19">
      <c r="B19" s="3" t="inlineStr">
        <is>
          <t>チャットProオプション</t>
        </is>
      </c>
      <c r="C19" s="16" t="inlineStr">
        <is>
          <t>なし</t>
        </is>
      </c>
      <c r="D19" s="10" t="inlineStr">
        <is>
          <t>なし／あり</t>
        </is>
      </c>
    </row>
    <row r="21">
      <c r="B21" s="2" t="inlineStr">
        <is>
          <t>3. 結果</t>
        </is>
      </c>
    </row>
    <row r="22">
      <c r="B22" s="6" t="inlineStr">
        <is>
          <t>項目</t>
        </is>
      </c>
      <c r="C22" s="6" t="inlineStr">
        <is>
          <t>金額・通数</t>
        </is>
      </c>
      <c r="D22" s="13" t="inlineStr">
        <is>
          <t>メモ</t>
        </is>
      </c>
    </row>
    <row r="23" ht="30" customHeight="1">
      <c r="B23" s="3" t="inlineStr">
        <is>
          <t>選ぶプラン</t>
        </is>
      </c>
      <c r="C23" s="17">
        <f>IF($E$12&lt;=0,"",IF($E$12&lt;=200,"コミュニケーション（無料）",IF($E$12&lt;=5000,"ライト",IF($E$12&lt;=30000,"スタンダード","スタンダード＋追加メッセージ"))))</f>
        <v/>
      </c>
      <c r="D23" s="10" t="inlineStr">
        <is>
          <t>通数が収まるいちばん安いプラン</t>
        </is>
      </c>
    </row>
    <row r="24" ht="18" customHeight="1">
      <c r="B24" s="3" t="inlineStr">
        <is>
          <t>月額固定費</t>
        </is>
      </c>
      <c r="C24" s="18">
        <f>IF($E$12&lt;=200,0,IF($E$12&lt;=5000,5000,15000))</f>
        <v/>
      </c>
      <c r="D24" s="10" t="inlineStr">
        <is>
          <t>月初に前払い</t>
        </is>
      </c>
    </row>
    <row r="25" ht="18" customHeight="1">
      <c r="B25" s="3" t="inlineStr">
        <is>
          <t>無料枠を超える追加通数</t>
        </is>
      </c>
      <c r="C25" s="19">
        <f>MAX(0,$E$12-30000)</f>
        <v/>
      </c>
      <c r="D25" s="10" t="inlineStr">
        <is>
          <t>追加で買えるのはスタンダードプランだけ</t>
        </is>
      </c>
    </row>
    <row r="26" ht="18" customHeight="1">
      <c r="B26" s="3" t="inlineStr">
        <is>
          <t>追加メッセージ料金（2026年10月1日から）</t>
        </is>
      </c>
      <c r="C26" s="18">
        <f>(MIN(C25,200000)*3+MAX(0,C25-200000)*2.5)</f>
        <v/>
      </c>
      <c r="D26" s="10" t="inlineStr">
        <is>
          <t>20万通まで3円、超えた分2.5円。月末締め、翌月10日ごろ後払い</t>
        </is>
      </c>
    </row>
    <row r="27" ht="18" customHeight="1">
      <c r="B27" s="3" t="inlineStr">
        <is>
          <t>参考 2026年9月30日までの単価なら</t>
        </is>
      </c>
      <c r="C27" s="18">
        <f>IF(C25&gt;1000000,"記事に単価なし",MAX(0,MIN(C25,50000)-0)*3.0+MAX(0,MIN(C25,100000)-50000)*2.8+MAX(0,MIN(C25,200000)-100000)*2.6+MAX(0,MIN(C25,300000)-200000)*2.4+MAX(0,MIN(C25,400000)-300000)*2.2+MAX(0,MIN(C25,500000)-400000)*2.0+MAX(0,MIN(C25,600000)-500000)*1.9+MAX(0,MIN(C25,700000)-600000)*1.8+MAX(0,MIN(C25,800000)-700000)*1.7+MAX(0,MIN(C25,900000)-800000)*1.6+MAX(0,MIN(C25,1000000)-900000)*1.5)</f>
        <v/>
      </c>
      <c r="D27" s="10" t="inlineStr">
        <is>
          <t>11段階の単価で計算</t>
        </is>
      </c>
    </row>
    <row r="28" ht="18" customHeight="1">
      <c r="B28" s="3" t="inlineStr">
        <is>
          <t>改定で増えた額</t>
        </is>
      </c>
      <c r="C28" s="18">
        <f>IF(ISNUMBER(C27),C26-C27,"")</f>
        <v/>
      </c>
      <c r="D28" s="10" t="inlineStr">
        <is>
          <t>追加5万通までは0円</t>
        </is>
      </c>
    </row>
    <row r="29" ht="18" customHeight="1">
      <c r="B29" s="3" t="inlineStr">
        <is>
          <t>プランの月額合計</t>
        </is>
      </c>
      <c r="C29" s="18">
        <f>C24+C26</f>
        <v/>
      </c>
      <c r="D29" s="10" t="inlineStr">
        <is>
          <t>月額固定費＋追加メッセージ料金</t>
        </is>
      </c>
    </row>
    <row r="30" ht="18" customHeight="1">
      <c r="B30" s="3" t="inlineStr">
        <is>
          <t>プレミアムID（月払いなら毎月）</t>
        </is>
      </c>
      <c r="C30" s="18">
        <f>IF(C17="月払い",IF(C18="11月30日までの更新",100,400),0)</f>
        <v/>
      </c>
      <c r="D30" s="10" t="inlineStr">
        <is>
          <t>11月30日まで100円、12月1日以降の更新から400円</t>
        </is>
      </c>
    </row>
    <row r="31" ht="18" customHeight="1">
      <c r="B31" s="3" t="inlineStr">
        <is>
          <t>チャットProオプション</t>
        </is>
      </c>
      <c r="C31" s="18">
        <f>IF(C19="あり",3000,0)</f>
        <v/>
      </c>
      <c r="D31" s="10" t="inlineStr">
        <is>
          <t>月3,000円</t>
        </is>
      </c>
    </row>
    <row r="32" ht="18" customHeight="1">
      <c r="B32" s="3" t="inlineStr">
        <is>
          <t>毎月の支払い合計</t>
        </is>
      </c>
      <c r="C32" s="20">
        <f>C29+C30+C31</f>
        <v/>
      </c>
      <c r="D32" s="10" t="inlineStr">
        <is>
          <t>プラン＋毎月払いのオプション</t>
        </is>
      </c>
    </row>
    <row r="33" ht="18" customHeight="1">
      <c r="B33" s="3" t="inlineStr">
        <is>
          <t>プレミアムID（年払いなら年に1回）</t>
        </is>
      </c>
      <c r="C33" s="18">
        <f>IF(C17="年払い",IF(C18="11月30日までの更新",1200,4800),0)</f>
        <v/>
      </c>
      <c r="D33" s="10" t="inlineStr">
        <is>
          <t>11月30日まで1,200円、12月1日以降の更新から4,800円</t>
        </is>
      </c>
    </row>
    <row r="34" ht="18" customHeight="1">
      <c r="B34" s="3" t="inlineStr">
        <is>
          <t>1通あたりの実質</t>
        </is>
      </c>
      <c r="C34" s="21">
        <f>IF(E12&gt;0,C29/E12,0)</f>
        <v/>
      </c>
      <c r="D34" s="10" t="inlineStr">
        <is>
          <t>プランの月額合計÷月の通数</t>
        </is>
      </c>
    </row>
    <row r="35" ht="58" customHeight="1">
      <c r="B35" s="3" t="inlineStr">
        <is>
          <t>上限の確認</t>
        </is>
      </c>
      <c r="C35" s="22">
        <f>IF(C25&gt;3590000,"追加メッセージの上限359万通を超えています。認定セールスパートナーへの相談が必要です","上限359万通の内側です")</f>
        <v/>
      </c>
      <c r="D35" s="10" t="inlineStr">
        <is>
          <t>2026年10月1日からの追加メッセージの上限</t>
        </is>
      </c>
    </row>
    <row r="38">
      <c r="B38" s="2" t="inlineStr">
        <is>
          <t>4. 同じ通数を3つのプランで送るとどうなるか</t>
        </is>
      </c>
    </row>
    <row r="39">
      <c r="B39" s="6" t="inlineStr">
        <is>
          <t>プラン</t>
        </is>
      </c>
      <c r="C39" s="6" t="inlineStr">
        <is>
          <t>無料メッセージ</t>
        </is>
      </c>
      <c r="D39" s="6" t="inlineStr">
        <is>
          <t>足りない通数</t>
        </is>
      </c>
      <c r="E39" s="6" t="inlineStr">
        <is>
          <t>月額（税別）</t>
        </is>
      </c>
      <c r="F39" s="6" t="inlineStr">
        <is>
          <t>この通数を送れるか</t>
        </is>
      </c>
    </row>
    <row r="40" ht="30" customHeight="1">
      <c r="B40" s="3" t="inlineStr">
        <is>
          <t>コミュニケーション</t>
        </is>
      </c>
      <c r="C40" s="23" t="n">
        <v>200</v>
      </c>
      <c r="D40" s="9">
        <f>MAX(0,$E$12-C40)</f>
        <v/>
      </c>
      <c r="E40" s="24" t="n">
        <v>0</v>
      </c>
      <c r="F40" s="25">
        <f>IF(D40=0,"送れる","送れない。上限に達した時点で配信が止まり、追加で買えない")</f>
        <v/>
      </c>
    </row>
    <row r="41" ht="30" customHeight="1">
      <c r="B41" s="3" t="inlineStr">
        <is>
          <t>ライト</t>
        </is>
      </c>
      <c r="C41" s="23" t="n">
        <v>5000</v>
      </c>
      <c r="D41" s="9">
        <f>MAX(0,$E$12-C41)</f>
        <v/>
      </c>
      <c r="E41" s="24" t="n">
        <v>5000</v>
      </c>
      <c r="F41" s="25">
        <f>IF(D41=0,"送れる","送れない。上限に達した時点で配信が止まり、追加で買えない")</f>
        <v/>
      </c>
    </row>
    <row r="42" ht="30" customHeight="1">
      <c r="B42" s="3" t="inlineStr">
        <is>
          <t>スタンダード</t>
        </is>
      </c>
      <c r="C42" s="23" t="n">
        <v>30000</v>
      </c>
      <c r="D42" s="9">
        <f>MAX(0,$E$12-C42)</f>
        <v/>
      </c>
      <c r="E42" s="24">
        <f>15000+(MIN(D42,200000)*3+MAX(0,D42-200000)*2.5)</f>
        <v/>
      </c>
      <c r="F42" s="25">
        <f>IF(D42=0,"送れる（無料枠の内側）","送れる（足りない分は追加メッセージで買う）")</f>
        <v/>
      </c>
    </row>
    <row r="44">
      <c r="B44" s="12" t="inlineStr">
        <is>
          <t>使える機能は3つのプランで同じです。違うのは無料メッセージの数と、追加メッセージを買えるかどうかだけです。</t>
        </is>
      </c>
    </row>
  </sheetData>
  <mergeCells count="20">
    <mergeCell ref="D27:F27"/>
    <mergeCell ref="D32:F32"/>
    <mergeCell ref="D17:F17"/>
    <mergeCell ref="D16:F16"/>
    <mergeCell ref="D28:F28"/>
    <mergeCell ref="D18:F18"/>
    <mergeCell ref="D30:F30"/>
    <mergeCell ref="D25:F25"/>
    <mergeCell ref="D33:F33"/>
    <mergeCell ref="B13:F13"/>
    <mergeCell ref="D24:F24"/>
    <mergeCell ref="B44:F44"/>
    <mergeCell ref="D29:F29"/>
    <mergeCell ref="D23:F23"/>
    <mergeCell ref="D35:F35"/>
    <mergeCell ref="D26:F26"/>
    <mergeCell ref="D34:F34"/>
    <mergeCell ref="D19:F19"/>
    <mergeCell ref="D31:F31"/>
    <mergeCell ref="D22:F22"/>
  </mergeCells>
  <dataValidations count="3">
    <dataValidation sqref="C17" showDropDown="0" showInputMessage="0" showErrorMessage="0" allowBlank="0" type="list">
      <formula1>"なし,月払い,年払い"</formula1>
    </dataValidation>
    <dataValidation sqref="C18" showDropDown="0" showInputMessage="0" showErrorMessage="0" allowBlank="0" type="list">
      <formula1>"11月30日までの更新,12月1日以降の更新"</formula1>
    </dataValidation>
    <dataValidation sqref="C19" showDropDown="0" showInputMessage="0" showErrorMessage="0" allowBlank="0" type="list">
      <formula1>"なし,あり"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H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12" customWidth="1" min="2" max="2"/>
    <col width="28" customWidth="1" min="3" max="3"/>
    <col width="14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2">
      <c r="B2" s="1" t="inlineStr">
        <is>
          <t>今月の配信予定表</t>
        </is>
      </c>
    </row>
    <row r="3">
      <c r="B3" s="5" t="inlineStr">
        <is>
          <t>1回の配信は吹き出し3つまで。4つ以上に分けると、そのぶん配信の回数が増えて通数も増える。</t>
        </is>
      </c>
    </row>
    <row r="5">
      <c r="B5" s="6" t="inlineStr">
        <is>
          <t>配信日</t>
        </is>
      </c>
      <c r="C5" s="6" t="inlineStr">
        <is>
          <t>内容</t>
        </is>
      </c>
      <c r="D5" s="6" t="inlineStr">
        <is>
          <t>送る相手</t>
        </is>
      </c>
      <c r="E5" s="6" t="inlineStr">
        <is>
          <t>送る人数</t>
        </is>
      </c>
      <c r="F5" s="6" t="inlineStr">
        <is>
          <t>吹き出しの数</t>
        </is>
      </c>
      <c r="G5" s="6" t="inlineStr">
        <is>
          <t>配信の回数</t>
        </is>
      </c>
      <c r="H5" s="6" t="inlineStr">
        <is>
          <t>消費通数</t>
        </is>
      </c>
    </row>
    <row r="6">
      <c r="B6" s="16" t="inlineStr">
        <is>
          <t>例 1日</t>
        </is>
      </c>
      <c r="C6" s="16" t="inlineStr">
        <is>
          <t>今月のお知らせ</t>
        </is>
      </c>
      <c r="D6" s="16" t="inlineStr">
        <is>
          <t>全員</t>
        </is>
      </c>
      <c r="E6" s="7" t="n">
        <v>500</v>
      </c>
      <c r="F6" s="26" t="n">
        <v>3</v>
      </c>
      <c r="G6" s="27">
        <f>IF(OR(E6="",F6=""),0,ROUNDUP(F6/3,0))</f>
        <v/>
      </c>
      <c r="H6" s="9">
        <f>IF(E6="",0,E6*G6)</f>
        <v/>
      </c>
    </row>
    <row r="7">
      <c r="B7" s="16" t="inlineStr">
        <is>
          <t>例 10日</t>
        </is>
      </c>
      <c r="C7" s="16" t="inlineStr">
        <is>
          <t>常連さん向けクーポン</t>
        </is>
      </c>
      <c r="D7" s="16" t="inlineStr">
        <is>
          <t>絞り込み</t>
        </is>
      </c>
      <c r="E7" s="7" t="n">
        <v>120</v>
      </c>
      <c r="F7" s="26" t="n">
        <v>2</v>
      </c>
      <c r="G7" s="27">
        <f>IF(OR(E7="",F7=""),0,ROUNDUP(F7/3,0))</f>
        <v/>
      </c>
      <c r="H7" s="9">
        <f>IF(E7="",0,E7*G7)</f>
        <v/>
      </c>
    </row>
    <row r="8">
      <c r="B8" s="16" t="inlineStr">
        <is>
          <t>例 20日</t>
        </is>
      </c>
      <c r="C8" s="16" t="inlineStr">
        <is>
          <t>新メニューの案内（文、写真、ボタンを分けて送った）</t>
        </is>
      </c>
      <c r="D8" s="16" t="inlineStr">
        <is>
          <t>全員</t>
        </is>
      </c>
      <c r="E8" s="7" t="n">
        <v>500</v>
      </c>
      <c r="F8" s="26" t="n">
        <v>4</v>
      </c>
      <c r="G8" s="27">
        <f>IF(OR(E8="",F8=""),0,ROUNDUP(F8/3,0))</f>
        <v/>
      </c>
      <c r="H8" s="9">
        <f>IF(E8="",0,E8*G8)</f>
        <v/>
      </c>
    </row>
    <row r="9">
      <c r="B9" s="16" t="inlineStr"/>
      <c r="C9" s="16" t="inlineStr"/>
      <c r="D9" s="16" t="inlineStr"/>
      <c r="E9" s="7" t="n"/>
      <c r="F9" s="26" t="n"/>
      <c r="G9" s="27">
        <f>IF(OR(E9="",F9=""),0,ROUNDUP(F9/3,0))</f>
        <v/>
      </c>
      <c r="H9" s="9">
        <f>IF(E9="",0,E9*G9)</f>
        <v/>
      </c>
    </row>
    <row r="10">
      <c r="B10" s="16" t="inlineStr"/>
      <c r="C10" s="16" t="inlineStr"/>
      <c r="D10" s="16" t="inlineStr"/>
      <c r="E10" s="7" t="n"/>
      <c r="F10" s="26" t="n"/>
      <c r="G10" s="27">
        <f>IF(OR(E10="",F10=""),0,ROUNDUP(F10/3,0))</f>
        <v/>
      </c>
      <c r="H10" s="9">
        <f>IF(E10="",0,E10*G10)</f>
        <v/>
      </c>
    </row>
    <row r="11">
      <c r="B11" s="16" t="inlineStr"/>
      <c r="C11" s="16" t="inlineStr"/>
      <c r="D11" s="16" t="inlineStr"/>
      <c r="E11" s="7" t="n"/>
      <c r="F11" s="26" t="n"/>
      <c r="G11" s="27">
        <f>IF(OR(E11="",F11=""),0,ROUNDUP(F11/3,0))</f>
        <v/>
      </c>
      <c r="H11" s="9">
        <f>IF(E11="",0,E11*G11)</f>
        <v/>
      </c>
    </row>
    <row r="12">
      <c r="B12" s="16" t="inlineStr"/>
      <c r="C12" s="16" t="inlineStr"/>
      <c r="D12" s="16" t="inlineStr"/>
      <c r="E12" s="7" t="n"/>
      <c r="F12" s="26" t="n"/>
      <c r="G12" s="27">
        <f>IF(OR(E12="",F12=""),0,ROUNDUP(F12/3,0))</f>
        <v/>
      </c>
      <c r="H12" s="9">
        <f>IF(E12="",0,E12*G12)</f>
        <v/>
      </c>
    </row>
    <row r="13">
      <c r="B13" s="16" t="inlineStr"/>
      <c r="C13" s="16" t="inlineStr"/>
      <c r="D13" s="16" t="inlineStr"/>
      <c r="E13" s="7" t="n"/>
      <c r="F13" s="26" t="n"/>
      <c r="G13" s="27">
        <f>IF(OR(E13="",F13=""),0,ROUNDUP(F13/3,0))</f>
        <v/>
      </c>
      <c r="H13" s="9">
        <f>IF(E13="",0,E13*G13)</f>
        <v/>
      </c>
    </row>
    <row r="14">
      <c r="B14" s="16" t="inlineStr"/>
      <c r="C14" s="16" t="inlineStr"/>
      <c r="D14" s="16" t="inlineStr"/>
      <c r="E14" s="7" t="n"/>
      <c r="F14" s="26" t="n"/>
      <c r="G14" s="27">
        <f>IF(OR(E14="",F14=""),0,ROUNDUP(F14/3,0))</f>
        <v/>
      </c>
      <c r="H14" s="9">
        <f>IF(E14="",0,E14*G14)</f>
        <v/>
      </c>
    </row>
    <row r="15">
      <c r="B15" s="16" t="inlineStr"/>
      <c r="C15" s="16" t="inlineStr"/>
      <c r="D15" s="16" t="inlineStr"/>
      <c r="E15" s="7" t="n"/>
      <c r="F15" s="26" t="n"/>
      <c r="G15" s="27">
        <f>IF(OR(E15="",F15=""),0,ROUNDUP(F15/3,0))</f>
        <v/>
      </c>
      <c r="H15" s="9">
        <f>IF(E15="",0,E15*G15)</f>
        <v/>
      </c>
    </row>
    <row r="16">
      <c r="B16" s="16" t="inlineStr"/>
      <c r="C16" s="16" t="inlineStr"/>
      <c r="D16" s="16" t="inlineStr"/>
      <c r="E16" s="7" t="n"/>
      <c r="F16" s="26" t="n"/>
      <c r="G16" s="27">
        <f>IF(OR(E16="",F16=""),0,ROUNDUP(F16/3,0))</f>
        <v/>
      </c>
      <c r="H16" s="9">
        <f>IF(E16="",0,E16*G16)</f>
        <v/>
      </c>
    </row>
    <row r="17">
      <c r="B17" s="16" t="inlineStr"/>
      <c r="C17" s="16" t="inlineStr"/>
      <c r="D17" s="16" t="inlineStr"/>
      <c r="E17" s="7" t="n"/>
      <c r="F17" s="26" t="n"/>
      <c r="G17" s="27">
        <f>IF(OR(E17="",F17=""),0,ROUNDUP(F17/3,0))</f>
        <v/>
      </c>
      <c r="H17" s="9">
        <f>IF(E17="",0,E17*G17)</f>
        <v/>
      </c>
    </row>
    <row r="18">
      <c r="B18" s="16" t="inlineStr"/>
      <c r="C18" s="16" t="inlineStr"/>
      <c r="D18" s="16" t="inlineStr"/>
      <c r="E18" s="7" t="n"/>
      <c r="F18" s="26" t="n"/>
      <c r="G18" s="27">
        <f>IF(OR(E18="",F18=""),0,ROUNDUP(F18/3,0))</f>
        <v/>
      </c>
      <c r="H18" s="9">
        <f>IF(E18="",0,E18*G18)</f>
        <v/>
      </c>
    </row>
    <row r="19">
      <c r="B19" s="16" t="inlineStr"/>
      <c r="C19" s="16" t="inlineStr"/>
      <c r="D19" s="16" t="inlineStr"/>
      <c r="E19" s="7" t="n"/>
      <c r="F19" s="26" t="n"/>
      <c r="G19" s="27">
        <f>IF(OR(E19="",F19=""),0,ROUNDUP(F19/3,0))</f>
        <v/>
      </c>
      <c r="H19" s="9">
        <f>IF(E19="",0,E19*G19)</f>
        <v/>
      </c>
    </row>
    <row r="20">
      <c r="B20" s="16" t="inlineStr"/>
      <c r="C20" s="16" t="inlineStr"/>
      <c r="D20" s="16" t="inlineStr"/>
      <c r="E20" s="7" t="n"/>
      <c r="F20" s="26" t="n"/>
      <c r="G20" s="27">
        <f>IF(OR(E20="",F20=""),0,ROUNDUP(F20/3,0))</f>
        <v/>
      </c>
      <c r="H20" s="9">
        <f>IF(E20="",0,E20*G20)</f>
        <v/>
      </c>
    </row>
    <row r="21">
      <c r="B21" s="16" t="inlineStr"/>
      <c r="C21" s="16" t="inlineStr"/>
      <c r="D21" s="16" t="inlineStr"/>
      <c r="E21" s="7" t="n"/>
      <c r="F21" s="26" t="n"/>
      <c r="G21" s="27">
        <f>IF(OR(E21="",F21=""),0,ROUNDUP(F21/3,0))</f>
        <v/>
      </c>
      <c r="H21" s="9">
        <f>IF(E21="",0,E21*G21)</f>
        <v/>
      </c>
    </row>
    <row r="22">
      <c r="B22" s="16" t="inlineStr"/>
      <c r="C22" s="16" t="inlineStr"/>
      <c r="D22" s="16" t="inlineStr"/>
      <c r="E22" s="7" t="n"/>
      <c r="F22" s="26" t="n"/>
      <c r="G22" s="27">
        <f>IF(OR(E22="",F22=""),0,ROUNDUP(F22/3,0))</f>
        <v/>
      </c>
      <c r="H22" s="9">
        <f>IF(E22="",0,E22*G22)</f>
        <v/>
      </c>
    </row>
    <row r="23">
      <c r="B23" s="16" t="inlineStr"/>
      <c r="C23" s="16" t="inlineStr"/>
      <c r="D23" s="16" t="inlineStr"/>
      <c r="E23" s="7" t="n"/>
      <c r="F23" s="26" t="n"/>
      <c r="G23" s="27">
        <f>IF(OR(E23="",F23=""),0,ROUNDUP(F23/3,0))</f>
        <v/>
      </c>
      <c r="H23" s="9">
        <f>IF(E23="",0,E23*G23)</f>
        <v/>
      </c>
    </row>
    <row r="24">
      <c r="B24" s="16" t="inlineStr"/>
      <c r="C24" s="16" t="inlineStr"/>
      <c r="D24" s="16" t="inlineStr"/>
      <c r="E24" s="7" t="n"/>
      <c r="F24" s="26" t="n"/>
      <c r="G24" s="27">
        <f>IF(OR(E24="",F24=""),0,ROUNDUP(F24/3,0))</f>
        <v/>
      </c>
      <c r="H24" s="9">
        <f>IF(E24="",0,E24*G24)</f>
        <v/>
      </c>
    </row>
    <row r="25">
      <c r="B25" s="16" t="inlineStr"/>
      <c r="C25" s="16" t="inlineStr"/>
      <c r="D25" s="16" t="inlineStr"/>
      <c r="E25" s="7" t="n"/>
      <c r="F25" s="26" t="n"/>
      <c r="G25" s="27">
        <f>IF(OR(E25="",F25=""),0,ROUNDUP(F25/3,0))</f>
        <v/>
      </c>
      <c r="H25" s="9">
        <f>IF(E25="",0,E25*G25)</f>
        <v/>
      </c>
    </row>
    <row r="27">
      <c r="B27" s="3" t="inlineStr">
        <is>
          <t>合計</t>
        </is>
      </c>
      <c r="H27" s="11">
        <f>SUM(H6:H25)</f>
        <v/>
      </c>
    </row>
    <row r="28">
      <c r="B28" s="3" t="inlineStr">
        <is>
          <t>選ぶプラン</t>
        </is>
      </c>
      <c r="C28" s="22">
        <f>IF(H27&lt;=0,"",IF(H27&lt;=200,"コミュニケーション（無料）",IF(H27&lt;=5000,"ライト",IF(H27&lt;=30000,"スタンダード","スタンダード＋追加メッセージ"))))</f>
        <v/>
      </c>
    </row>
    <row r="29">
      <c r="B29" s="3" t="inlineStr">
        <is>
          <t>月額（税別）</t>
        </is>
      </c>
      <c r="H29" s="20">
        <f>IF(H27&lt;=200,0,IF(H27&lt;=5000,5000,15000))+(MIN(MAX(0,H27-30000),200000)*3+MAX(0,MAX(0,H27-30000)-200000)*2.5)</f>
        <v/>
      </c>
    </row>
    <row r="30" ht="30" customHeight="1">
      <c r="B30" s="3" t="inlineStr">
        <is>
          <t>3吹き出しに
まとめたら</t>
        </is>
      </c>
      <c r="C30" s="10" t="inlineStr">
        <is>
          <t>全部の配信を吹き出し3つ以内にまとめた場合の通数（1回の配信＝送る人数）</t>
        </is>
      </c>
      <c r="H30" s="19">
        <f>SUMPRODUCT((E6:E25&lt;&gt;"")*(F6:F25&lt;&gt;"")*1,E6:E25)</f>
        <v/>
      </c>
    </row>
    <row r="32" ht="30" customHeight="1">
      <c r="B32" s="12" t="inlineStr">
        <is>
          <t>例の3行は消して自分の配信に書き換えてください。20日の例は吹き出しが4つなので配信2回ぶん（1,000通）になっています。3つにまとめれば500通です。</t>
        </is>
      </c>
    </row>
  </sheetData>
  <mergeCells count="3">
    <mergeCell ref="C28:H28"/>
    <mergeCell ref="B32:H32"/>
    <mergeCell ref="C30:G30"/>
  </mergeCells>
  <dataValidations count="1">
    <dataValidation sqref="D6 D7 D8 D9 D10 D11 D12 D13 D14 D15 D16 D17 D18 D19 D20 D21 D22 D23 D24 D25" showDropDown="0" showInputMessage="0" showErrorMessage="0" allowBlank="1" type="list">
      <formula1>"全員,絞り込み,ステップ"</formula1>
    </dataValidation>
  </dataValidation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4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5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2">
      <c r="B2" s="1" t="inlineStr">
        <is>
          <t>友だち数 × 配信回数の早見表</t>
        </is>
      </c>
    </row>
    <row r="3">
      <c r="B3" s="5" t="inlineStr">
        <is>
          <t>黄色の数字（友だち数と回数）は書き換えられます。全員に送った場合。金額は税別、追加メッセージは2026年10月1日からの単価。</t>
        </is>
      </c>
    </row>
    <row r="5">
      <c r="B5" s="2" t="inlineStr">
        <is>
          <t>月の通数</t>
        </is>
      </c>
    </row>
    <row r="6">
      <c r="B6" s="6" t="inlineStr">
        <is>
          <t>友だち数＼回数</t>
        </is>
      </c>
      <c r="C6" s="28" t="n">
        <v>1</v>
      </c>
      <c r="D6" s="28" t="n">
        <v>2</v>
      </c>
      <c r="E6" s="28" t="n">
        <v>4</v>
      </c>
      <c r="F6" s="28" t="n">
        <v>8</v>
      </c>
      <c r="G6" s="28" t="n">
        <v>12</v>
      </c>
    </row>
    <row r="7">
      <c r="B7" s="29" t="n">
        <v>100</v>
      </c>
      <c r="C7" s="23">
        <f>$B7*C$6</f>
        <v/>
      </c>
      <c r="D7" s="23">
        <f>$B7*D$6</f>
        <v/>
      </c>
      <c r="E7" s="23">
        <f>$B7*E$6</f>
        <v/>
      </c>
      <c r="F7" s="23">
        <f>$B7*F$6</f>
        <v/>
      </c>
      <c r="G7" s="23">
        <f>$B7*G$6</f>
        <v/>
      </c>
    </row>
    <row r="8">
      <c r="B8" s="29" t="n">
        <v>200</v>
      </c>
      <c r="C8" s="23">
        <f>$B8*C$6</f>
        <v/>
      </c>
      <c r="D8" s="23">
        <f>$B8*D$6</f>
        <v/>
      </c>
      <c r="E8" s="23">
        <f>$B8*E$6</f>
        <v/>
      </c>
      <c r="F8" s="23">
        <f>$B8*F$6</f>
        <v/>
      </c>
      <c r="G8" s="23">
        <f>$B8*G$6</f>
        <v/>
      </c>
    </row>
    <row r="9">
      <c r="B9" s="29" t="n">
        <v>300</v>
      </c>
      <c r="C9" s="23">
        <f>$B9*C$6</f>
        <v/>
      </c>
      <c r="D9" s="23">
        <f>$B9*D$6</f>
        <v/>
      </c>
      <c r="E9" s="23">
        <f>$B9*E$6</f>
        <v/>
      </c>
      <c r="F9" s="23">
        <f>$B9*F$6</f>
        <v/>
      </c>
      <c r="G9" s="23">
        <f>$B9*G$6</f>
        <v/>
      </c>
    </row>
    <row r="10">
      <c r="B10" s="29" t="n">
        <v>500</v>
      </c>
      <c r="C10" s="23">
        <f>$B10*C$6</f>
        <v/>
      </c>
      <c r="D10" s="23">
        <f>$B10*D$6</f>
        <v/>
      </c>
      <c r="E10" s="23">
        <f>$B10*E$6</f>
        <v/>
      </c>
      <c r="F10" s="23">
        <f>$B10*F$6</f>
        <v/>
      </c>
      <c r="G10" s="23">
        <f>$B10*G$6</f>
        <v/>
      </c>
    </row>
    <row r="11">
      <c r="B11" s="29" t="n">
        <v>1000</v>
      </c>
      <c r="C11" s="23">
        <f>$B11*C$6</f>
        <v/>
      </c>
      <c r="D11" s="23">
        <f>$B11*D$6</f>
        <v/>
      </c>
      <c r="E11" s="23">
        <f>$B11*E$6</f>
        <v/>
      </c>
      <c r="F11" s="23">
        <f>$B11*F$6</f>
        <v/>
      </c>
      <c r="G11" s="23">
        <f>$B11*G$6</f>
        <v/>
      </c>
    </row>
    <row r="12">
      <c r="B12" s="29" t="n">
        <v>2000</v>
      </c>
      <c r="C12" s="23">
        <f>$B12*C$6</f>
        <v/>
      </c>
      <c r="D12" s="23">
        <f>$B12*D$6</f>
        <v/>
      </c>
      <c r="E12" s="23">
        <f>$B12*E$6</f>
        <v/>
      </c>
      <c r="F12" s="23">
        <f>$B12*F$6</f>
        <v/>
      </c>
      <c r="G12" s="23">
        <f>$B12*G$6</f>
        <v/>
      </c>
    </row>
    <row r="13">
      <c r="B13" s="29" t="n">
        <v>3000</v>
      </c>
      <c r="C13" s="23">
        <f>$B13*C$6</f>
        <v/>
      </c>
      <c r="D13" s="23">
        <f>$B13*D$6</f>
        <v/>
      </c>
      <c r="E13" s="23">
        <f>$B13*E$6</f>
        <v/>
      </c>
      <c r="F13" s="23">
        <f>$B13*F$6</f>
        <v/>
      </c>
      <c r="G13" s="23">
        <f>$B13*G$6</f>
        <v/>
      </c>
    </row>
    <row r="14">
      <c r="B14" s="29" t="n">
        <v>5000</v>
      </c>
      <c r="C14" s="23">
        <f>$B14*C$6</f>
        <v/>
      </c>
      <c r="D14" s="23">
        <f>$B14*D$6</f>
        <v/>
      </c>
      <c r="E14" s="23">
        <f>$B14*E$6</f>
        <v/>
      </c>
      <c r="F14" s="23">
        <f>$B14*F$6</f>
        <v/>
      </c>
      <c r="G14" s="23">
        <f>$B14*G$6</f>
        <v/>
      </c>
    </row>
    <row r="15">
      <c r="B15" s="29" t="n">
        <v>7500</v>
      </c>
      <c r="C15" s="23">
        <f>$B15*C$6</f>
        <v/>
      </c>
      <c r="D15" s="23">
        <f>$B15*D$6</f>
        <v/>
      </c>
      <c r="E15" s="23">
        <f>$B15*E$6</f>
        <v/>
      </c>
      <c r="F15" s="23">
        <f>$B15*F$6</f>
        <v/>
      </c>
      <c r="G15" s="23">
        <f>$B15*G$6</f>
        <v/>
      </c>
    </row>
    <row r="16">
      <c r="B16" s="29" t="n">
        <v>10000</v>
      </c>
      <c r="C16" s="23">
        <f>$B16*C$6</f>
        <v/>
      </c>
      <c r="D16" s="23">
        <f>$B16*D$6</f>
        <v/>
      </c>
      <c r="E16" s="23">
        <f>$B16*E$6</f>
        <v/>
      </c>
      <c r="F16" s="23">
        <f>$B16*F$6</f>
        <v/>
      </c>
      <c r="G16" s="23">
        <f>$B16*G$6</f>
        <v/>
      </c>
    </row>
    <row r="17">
      <c r="B17" s="29" t="n">
        <v>20000</v>
      </c>
      <c r="C17" s="23">
        <f>$B17*C$6</f>
        <v/>
      </c>
      <c r="D17" s="23">
        <f>$B17*D$6</f>
        <v/>
      </c>
      <c r="E17" s="23">
        <f>$B17*E$6</f>
        <v/>
      </c>
      <c r="F17" s="23">
        <f>$B17*F$6</f>
        <v/>
      </c>
      <c r="G17" s="23">
        <f>$B17*G$6</f>
        <v/>
      </c>
    </row>
    <row r="19">
      <c r="B19" s="2" t="inlineStr">
        <is>
          <t>選ぶプラン</t>
        </is>
      </c>
    </row>
    <row r="20">
      <c r="B20" s="6" t="inlineStr">
        <is>
          <t>友だち数＼回数</t>
        </is>
      </c>
      <c r="C20" s="30">
        <f>C6</f>
        <v/>
      </c>
      <c r="D20" s="30">
        <f>D6</f>
        <v/>
      </c>
      <c r="E20" s="30">
        <f>E6</f>
        <v/>
      </c>
      <c r="F20" s="30">
        <f>F6</f>
        <v/>
      </c>
      <c r="G20" s="30">
        <f>G6</f>
        <v/>
      </c>
    </row>
    <row r="21">
      <c r="B21" s="31">
        <f>B7</f>
        <v/>
      </c>
      <c r="C21" s="10">
        <f>IF(C7&lt;=200,"無料",IF(C7&lt;=5000,"ライト",IF(C7&lt;=30000,"スタンダード","スタンダード＋追加")))</f>
        <v/>
      </c>
      <c r="D21" s="10">
        <f>IF(D7&lt;=200,"無料",IF(D7&lt;=5000,"ライト",IF(D7&lt;=30000,"スタンダード","スタンダード＋追加")))</f>
        <v/>
      </c>
      <c r="E21" s="10">
        <f>IF(E7&lt;=200,"無料",IF(E7&lt;=5000,"ライト",IF(E7&lt;=30000,"スタンダード","スタンダード＋追加")))</f>
        <v/>
      </c>
      <c r="F21" s="10">
        <f>IF(F7&lt;=200,"無料",IF(F7&lt;=5000,"ライト",IF(F7&lt;=30000,"スタンダード","スタンダード＋追加")))</f>
        <v/>
      </c>
      <c r="G21" s="10">
        <f>IF(G7&lt;=200,"無料",IF(G7&lt;=5000,"ライト",IF(G7&lt;=30000,"スタンダード","スタンダード＋追加")))</f>
        <v/>
      </c>
    </row>
    <row r="22">
      <c r="B22" s="31">
        <f>B8</f>
        <v/>
      </c>
      <c r="C22" s="10">
        <f>IF(C8&lt;=200,"無料",IF(C8&lt;=5000,"ライト",IF(C8&lt;=30000,"スタンダード","スタンダード＋追加")))</f>
        <v/>
      </c>
      <c r="D22" s="10">
        <f>IF(D8&lt;=200,"無料",IF(D8&lt;=5000,"ライト",IF(D8&lt;=30000,"スタンダード","スタンダード＋追加")))</f>
        <v/>
      </c>
      <c r="E22" s="10">
        <f>IF(E8&lt;=200,"無料",IF(E8&lt;=5000,"ライト",IF(E8&lt;=30000,"スタンダード","スタンダード＋追加")))</f>
        <v/>
      </c>
      <c r="F22" s="10">
        <f>IF(F8&lt;=200,"無料",IF(F8&lt;=5000,"ライト",IF(F8&lt;=30000,"スタンダード","スタンダード＋追加")))</f>
        <v/>
      </c>
      <c r="G22" s="10">
        <f>IF(G8&lt;=200,"無料",IF(G8&lt;=5000,"ライト",IF(G8&lt;=30000,"スタンダード","スタンダード＋追加")))</f>
        <v/>
      </c>
    </row>
    <row r="23">
      <c r="B23" s="31">
        <f>B9</f>
        <v/>
      </c>
      <c r="C23" s="10">
        <f>IF(C9&lt;=200,"無料",IF(C9&lt;=5000,"ライト",IF(C9&lt;=30000,"スタンダード","スタンダード＋追加")))</f>
        <v/>
      </c>
      <c r="D23" s="10">
        <f>IF(D9&lt;=200,"無料",IF(D9&lt;=5000,"ライト",IF(D9&lt;=30000,"スタンダード","スタンダード＋追加")))</f>
        <v/>
      </c>
      <c r="E23" s="10">
        <f>IF(E9&lt;=200,"無料",IF(E9&lt;=5000,"ライト",IF(E9&lt;=30000,"スタンダード","スタンダード＋追加")))</f>
        <v/>
      </c>
      <c r="F23" s="10">
        <f>IF(F9&lt;=200,"無料",IF(F9&lt;=5000,"ライト",IF(F9&lt;=30000,"スタンダード","スタンダード＋追加")))</f>
        <v/>
      </c>
      <c r="G23" s="10">
        <f>IF(G9&lt;=200,"無料",IF(G9&lt;=5000,"ライト",IF(G9&lt;=30000,"スタンダード","スタンダード＋追加")))</f>
        <v/>
      </c>
    </row>
    <row r="24">
      <c r="B24" s="31">
        <f>B10</f>
        <v/>
      </c>
      <c r="C24" s="10">
        <f>IF(C10&lt;=200,"無料",IF(C10&lt;=5000,"ライト",IF(C10&lt;=30000,"スタンダード","スタンダード＋追加")))</f>
        <v/>
      </c>
      <c r="D24" s="10">
        <f>IF(D10&lt;=200,"無料",IF(D10&lt;=5000,"ライト",IF(D10&lt;=30000,"スタンダード","スタンダード＋追加")))</f>
        <v/>
      </c>
      <c r="E24" s="10">
        <f>IF(E10&lt;=200,"無料",IF(E10&lt;=5000,"ライト",IF(E10&lt;=30000,"スタンダード","スタンダード＋追加")))</f>
        <v/>
      </c>
      <c r="F24" s="10">
        <f>IF(F10&lt;=200,"無料",IF(F10&lt;=5000,"ライト",IF(F10&lt;=30000,"スタンダード","スタンダード＋追加")))</f>
        <v/>
      </c>
      <c r="G24" s="10">
        <f>IF(G10&lt;=200,"無料",IF(G10&lt;=5000,"ライト",IF(G10&lt;=30000,"スタンダード","スタンダード＋追加")))</f>
        <v/>
      </c>
    </row>
    <row r="25">
      <c r="B25" s="31">
        <f>B11</f>
        <v/>
      </c>
      <c r="C25" s="10">
        <f>IF(C11&lt;=200,"無料",IF(C11&lt;=5000,"ライト",IF(C11&lt;=30000,"スタンダード","スタンダード＋追加")))</f>
        <v/>
      </c>
      <c r="D25" s="10">
        <f>IF(D11&lt;=200,"無料",IF(D11&lt;=5000,"ライト",IF(D11&lt;=30000,"スタンダード","スタンダード＋追加")))</f>
        <v/>
      </c>
      <c r="E25" s="10">
        <f>IF(E11&lt;=200,"無料",IF(E11&lt;=5000,"ライト",IF(E11&lt;=30000,"スタンダード","スタンダード＋追加")))</f>
        <v/>
      </c>
      <c r="F25" s="10">
        <f>IF(F11&lt;=200,"無料",IF(F11&lt;=5000,"ライト",IF(F11&lt;=30000,"スタンダード","スタンダード＋追加")))</f>
        <v/>
      </c>
      <c r="G25" s="10">
        <f>IF(G11&lt;=200,"無料",IF(G11&lt;=5000,"ライト",IF(G11&lt;=30000,"スタンダード","スタンダード＋追加")))</f>
        <v/>
      </c>
    </row>
    <row r="26">
      <c r="B26" s="31">
        <f>B12</f>
        <v/>
      </c>
      <c r="C26" s="10">
        <f>IF(C12&lt;=200,"無料",IF(C12&lt;=5000,"ライト",IF(C12&lt;=30000,"スタンダード","スタンダード＋追加")))</f>
        <v/>
      </c>
      <c r="D26" s="10">
        <f>IF(D12&lt;=200,"無料",IF(D12&lt;=5000,"ライト",IF(D12&lt;=30000,"スタンダード","スタンダード＋追加")))</f>
        <v/>
      </c>
      <c r="E26" s="10">
        <f>IF(E12&lt;=200,"無料",IF(E12&lt;=5000,"ライト",IF(E12&lt;=30000,"スタンダード","スタンダード＋追加")))</f>
        <v/>
      </c>
      <c r="F26" s="10">
        <f>IF(F12&lt;=200,"無料",IF(F12&lt;=5000,"ライト",IF(F12&lt;=30000,"スタンダード","スタンダード＋追加")))</f>
        <v/>
      </c>
      <c r="G26" s="10">
        <f>IF(G12&lt;=200,"無料",IF(G12&lt;=5000,"ライト",IF(G12&lt;=30000,"スタンダード","スタンダード＋追加")))</f>
        <v/>
      </c>
    </row>
    <row r="27">
      <c r="B27" s="31">
        <f>B13</f>
        <v/>
      </c>
      <c r="C27" s="10">
        <f>IF(C13&lt;=200,"無料",IF(C13&lt;=5000,"ライト",IF(C13&lt;=30000,"スタンダード","スタンダード＋追加")))</f>
        <v/>
      </c>
      <c r="D27" s="10">
        <f>IF(D13&lt;=200,"無料",IF(D13&lt;=5000,"ライト",IF(D13&lt;=30000,"スタンダード","スタンダード＋追加")))</f>
        <v/>
      </c>
      <c r="E27" s="10">
        <f>IF(E13&lt;=200,"無料",IF(E13&lt;=5000,"ライト",IF(E13&lt;=30000,"スタンダード","スタンダード＋追加")))</f>
        <v/>
      </c>
      <c r="F27" s="10">
        <f>IF(F13&lt;=200,"無料",IF(F13&lt;=5000,"ライト",IF(F13&lt;=30000,"スタンダード","スタンダード＋追加")))</f>
        <v/>
      </c>
      <c r="G27" s="10">
        <f>IF(G13&lt;=200,"無料",IF(G13&lt;=5000,"ライト",IF(G13&lt;=30000,"スタンダード","スタンダード＋追加")))</f>
        <v/>
      </c>
    </row>
    <row r="28">
      <c r="B28" s="31">
        <f>B14</f>
        <v/>
      </c>
      <c r="C28" s="10">
        <f>IF(C14&lt;=200,"無料",IF(C14&lt;=5000,"ライト",IF(C14&lt;=30000,"スタンダード","スタンダード＋追加")))</f>
        <v/>
      </c>
      <c r="D28" s="10">
        <f>IF(D14&lt;=200,"無料",IF(D14&lt;=5000,"ライト",IF(D14&lt;=30000,"スタンダード","スタンダード＋追加")))</f>
        <v/>
      </c>
      <c r="E28" s="10">
        <f>IF(E14&lt;=200,"無料",IF(E14&lt;=5000,"ライト",IF(E14&lt;=30000,"スタンダード","スタンダード＋追加")))</f>
        <v/>
      </c>
      <c r="F28" s="10">
        <f>IF(F14&lt;=200,"無料",IF(F14&lt;=5000,"ライト",IF(F14&lt;=30000,"スタンダード","スタンダード＋追加")))</f>
        <v/>
      </c>
      <c r="G28" s="10">
        <f>IF(G14&lt;=200,"無料",IF(G14&lt;=5000,"ライト",IF(G14&lt;=30000,"スタンダード","スタンダード＋追加")))</f>
        <v/>
      </c>
    </row>
    <row r="29">
      <c r="B29" s="31">
        <f>B15</f>
        <v/>
      </c>
      <c r="C29" s="10">
        <f>IF(C15&lt;=200,"無料",IF(C15&lt;=5000,"ライト",IF(C15&lt;=30000,"スタンダード","スタンダード＋追加")))</f>
        <v/>
      </c>
      <c r="D29" s="10">
        <f>IF(D15&lt;=200,"無料",IF(D15&lt;=5000,"ライト",IF(D15&lt;=30000,"スタンダード","スタンダード＋追加")))</f>
        <v/>
      </c>
      <c r="E29" s="10">
        <f>IF(E15&lt;=200,"無料",IF(E15&lt;=5000,"ライト",IF(E15&lt;=30000,"スタンダード","スタンダード＋追加")))</f>
        <v/>
      </c>
      <c r="F29" s="10">
        <f>IF(F15&lt;=200,"無料",IF(F15&lt;=5000,"ライト",IF(F15&lt;=30000,"スタンダード","スタンダード＋追加")))</f>
        <v/>
      </c>
      <c r="G29" s="10">
        <f>IF(G15&lt;=200,"無料",IF(G15&lt;=5000,"ライト",IF(G15&lt;=30000,"スタンダード","スタンダード＋追加")))</f>
        <v/>
      </c>
    </row>
    <row r="30">
      <c r="B30" s="31">
        <f>B16</f>
        <v/>
      </c>
      <c r="C30" s="10">
        <f>IF(C16&lt;=200,"無料",IF(C16&lt;=5000,"ライト",IF(C16&lt;=30000,"スタンダード","スタンダード＋追加")))</f>
        <v/>
      </c>
      <c r="D30" s="10">
        <f>IF(D16&lt;=200,"無料",IF(D16&lt;=5000,"ライト",IF(D16&lt;=30000,"スタンダード","スタンダード＋追加")))</f>
        <v/>
      </c>
      <c r="E30" s="10">
        <f>IF(E16&lt;=200,"無料",IF(E16&lt;=5000,"ライト",IF(E16&lt;=30000,"スタンダード","スタンダード＋追加")))</f>
        <v/>
      </c>
      <c r="F30" s="10">
        <f>IF(F16&lt;=200,"無料",IF(F16&lt;=5000,"ライト",IF(F16&lt;=30000,"スタンダード","スタンダード＋追加")))</f>
        <v/>
      </c>
      <c r="G30" s="10">
        <f>IF(G16&lt;=200,"無料",IF(G16&lt;=5000,"ライト",IF(G16&lt;=30000,"スタンダード","スタンダード＋追加")))</f>
        <v/>
      </c>
    </row>
    <row r="31">
      <c r="B31" s="31">
        <f>B17</f>
        <v/>
      </c>
      <c r="C31" s="10">
        <f>IF(C17&lt;=200,"無料",IF(C17&lt;=5000,"ライト",IF(C17&lt;=30000,"スタンダード","スタンダード＋追加")))</f>
        <v/>
      </c>
      <c r="D31" s="10">
        <f>IF(D17&lt;=200,"無料",IF(D17&lt;=5000,"ライト",IF(D17&lt;=30000,"スタンダード","スタンダード＋追加")))</f>
        <v/>
      </c>
      <c r="E31" s="10">
        <f>IF(E17&lt;=200,"無料",IF(E17&lt;=5000,"ライト",IF(E17&lt;=30000,"スタンダード","スタンダード＋追加")))</f>
        <v/>
      </c>
      <c r="F31" s="10">
        <f>IF(F17&lt;=200,"無料",IF(F17&lt;=5000,"ライト",IF(F17&lt;=30000,"スタンダード","スタンダード＋追加")))</f>
        <v/>
      </c>
      <c r="G31" s="10">
        <f>IF(G17&lt;=200,"無料",IF(G17&lt;=5000,"ライト",IF(G17&lt;=30000,"スタンダード","スタンダード＋追加")))</f>
        <v/>
      </c>
    </row>
    <row r="33">
      <c r="B33" s="2" t="inlineStr">
        <is>
          <t>月額（税別）</t>
        </is>
      </c>
    </row>
    <row r="34">
      <c r="B34" s="6" t="inlineStr">
        <is>
          <t>友だち数＼回数</t>
        </is>
      </c>
      <c r="C34" s="30">
        <f>C6</f>
        <v/>
      </c>
      <c r="D34" s="30">
        <f>D6</f>
        <v/>
      </c>
      <c r="E34" s="30">
        <f>E6</f>
        <v/>
      </c>
      <c r="F34" s="30">
        <f>F6</f>
        <v/>
      </c>
      <c r="G34" s="30">
        <f>G6</f>
        <v/>
      </c>
    </row>
    <row r="35">
      <c r="B35" s="31">
        <f>B7</f>
        <v/>
      </c>
      <c r="C35" s="32">
        <f>IF(C7&lt;=200,0,IF(C7&lt;=5000,5000,15000))+(MIN(MAX(0,C7-30000),200000)*3+MAX(0,MAX(0,C7-30000)-200000)*2.5)</f>
        <v/>
      </c>
      <c r="D35" s="32">
        <f>IF(D7&lt;=200,0,IF(D7&lt;=5000,5000,15000))+(MIN(MAX(0,D7-30000),200000)*3+MAX(0,MAX(0,D7-30000)-200000)*2.5)</f>
        <v/>
      </c>
      <c r="E35" s="32">
        <f>IF(E7&lt;=200,0,IF(E7&lt;=5000,5000,15000))+(MIN(MAX(0,E7-30000),200000)*3+MAX(0,MAX(0,E7-30000)-200000)*2.5)</f>
        <v/>
      </c>
      <c r="F35" s="32">
        <f>IF(F7&lt;=200,0,IF(F7&lt;=5000,5000,15000))+(MIN(MAX(0,F7-30000),200000)*3+MAX(0,MAX(0,F7-30000)-200000)*2.5)</f>
        <v/>
      </c>
      <c r="G35" s="32">
        <f>IF(G7&lt;=200,0,IF(G7&lt;=5000,5000,15000))+(MIN(MAX(0,G7-30000),200000)*3+MAX(0,MAX(0,G7-30000)-200000)*2.5)</f>
        <v/>
      </c>
    </row>
    <row r="36">
      <c r="B36" s="31">
        <f>B8</f>
        <v/>
      </c>
      <c r="C36" s="32">
        <f>IF(C8&lt;=200,0,IF(C8&lt;=5000,5000,15000))+(MIN(MAX(0,C8-30000),200000)*3+MAX(0,MAX(0,C8-30000)-200000)*2.5)</f>
        <v/>
      </c>
      <c r="D36" s="32">
        <f>IF(D8&lt;=200,0,IF(D8&lt;=5000,5000,15000))+(MIN(MAX(0,D8-30000),200000)*3+MAX(0,MAX(0,D8-30000)-200000)*2.5)</f>
        <v/>
      </c>
      <c r="E36" s="32">
        <f>IF(E8&lt;=200,0,IF(E8&lt;=5000,5000,15000))+(MIN(MAX(0,E8-30000),200000)*3+MAX(0,MAX(0,E8-30000)-200000)*2.5)</f>
        <v/>
      </c>
      <c r="F36" s="32">
        <f>IF(F8&lt;=200,0,IF(F8&lt;=5000,5000,15000))+(MIN(MAX(0,F8-30000),200000)*3+MAX(0,MAX(0,F8-30000)-200000)*2.5)</f>
        <v/>
      </c>
      <c r="G36" s="32">
        <f>IF(G8&lt;=200,0,IF(G8&lt;=5000,5000,15000))+(MIN(MAX(0,G8-30000),200000)*3+MAX(0,MAX(0,G8-30000)-200000)*2.5)</f>
        <v/>
      </c>
    </row>
    <row r="37">
      <c r="B37" s="31">
        <f>B9</f>
        <v/>
      </c>
      <c r="C37" s="32">
        <f>IF(C9&lt;=200,0,IF(C9&lt;=5000,5000,15000))+(MIN(MAX(0,C9-30000),200000)*3+MAX(0,MAX(0,C9-30000)-200000)*2.5)</f>
        <v/>
      </c>
      <c r="D37" s="32">
        <f>IF(D9&lt;=200,0,IF(D9&lt;=5000,5000,15000))+(MIN(MAX(0,D9-30000),200000)*3+MAX(0,MAX(0,D9-30000)-200000)*2.5)</f>
        <v/>
      </c>
      <c r="E37" s="32">
        <f>IF(E9&lt;=200,0,IF(E9&lt;=5000,5000,15000))+(MIN(MAX(0,E9-30000),200000)*3+MAX(0,MAX(0,E9-30000)-200000)*2.5)</f>
        <v/>
      </c>
      <c r="F37" s="32">
        <f>IF(F9&lt;=200,0,IF(F9&lt;=5000,5000,15000))+(MIN(MAX(0,F9-30000),200000)*3+MAX(0,MAX(0,F9-30000)-200000)*2.5)</f>
        <v/>
      </c>
      <c r="G37" s="32">
        <f>IF(G9&lt;=200,0,IF(G9&lt;=5000,5000,15000))+(MIN(MAX(0,G9-30000),200000)*3+MAX(0,MAX(0,G9-30000)-200000)*2.5)</f>
        <v/>
      </c>
    </row>
    <row r="38">
      <c r="B38" s="31">
        <f>B10</f>
        <v/>
      </c>
      <c r="C38" s="32">
        <f>IF(C10&lt;=200,0,IF(C10&lt;=5000,5000,15000))+(MIN(MAX(0,C10-30000),200000)*3+MAX(0,MAX(0,C10-30000)-200000)*2.5)</f>
        <v/>
      </c>
      <c r="D38" s="32">
        <f>IF(D10&lt;=200,0,IF(D10&lt;=5000,5000,15000))+(MIN(MAX(0,D10-30000),200000)*3+MAX(0,MAX(0,D10-30000)-200000)*2.5)</f>
        <v/>
      </c>
      <c r="E38" s="32">
        <f>IF(E10&lt;=200,0,IF(E10&lt;=5000,5000,15000))+(MIN(MAX(0,E10-30000),200000)*3+MAX(0,MAX(0,E10-30000)-200000)*2.5)</f>
        <v/>
      </c>
      <c r="F38" s="32">
        <f>IF(F10&lt;=200,0,IF(F10&lt;=5000,5000,15000))+(MIN(MAX(0,F10-30000),200000)*3+MAX(0,MAX(0,F10-30000)-200000)*2.5)</f>
        <v/>
      </c>
      <c r="G38" s="32">
        <f>IF(G10&lt;=200,0,IF(G10&lt;=5000,5000,15000))+(MIN(MAX(0,G10-30000),200000)*3+MAX(0,MAX(0,G10-30000)-200000)*2.5)</f>
        <v/>
      </c>
    </row>
    <row r="39">
      <c r="B39" s="31">
        <f>B11</f>
        <v/>
      </c>
      <c r="C39" s="32">
        <f>IF(C11&lt;=200,0,IF(C11&lt;=5000,5000,15000))+(MIN(MAX(0,C11-30000),200000)*3+MAX(0,MAX(0,C11-30000)-200000)*2.5)</f>
        <v/>
      </c>
      <c r="D39" s="32">
        <f>IF(D11&lt;=200,0,IF(D11&lt;=5000,5000,15000))+(MIN(MAX(0,D11-30000),200000)*3+MAX(0,MAX(0,D11-30000)-200000)*2.5)</f>
        <v/>
      </c>
      <c r="E39" s="32">
        <f>IF(E11&lt;=200,0,IF(E11&lt;=5000,5000,15000))+(MIN(MAX(0,E11-30000),200000)*3+MAX(0,MAX(0,E11-30000)-200000)*2.5)</f>
        <v/>
      </c>
      <c r="F39" s="32">
        <f>IF(F11&lt;=200,0,IF(F11&lt;=5000,5000,15000))+(MIN(MAX(0,F11-30000),200000)*3+MAX(0,MAX(0,F11-30000)-200000)*2.5)</f>
        <v/>
      </c>
      <c r="G39" s="32">
        <f>IF(G11&lt;=200,0,IF(G11&lt;=5000,5000,15000))+(MIN(MAX(0,G11-30000),200000)*3+MAX(0,MAX(0,G11-30000)-200000)*2.5)</f>
        <v/>
      </c>
    </row>
    <row r="40">
      <c r="B40" s="31">
        <f>B12</f>
        <v/>
      </c>
      <c r="C40" s="32">
        <f>IF(C12&lt;=200,0,IF(C12&lt;=5000,5000,15000))+(MIN(MAX(0,C12-30000),200000)*3+MAX(0,MAX(0,C12-30000)-200000)*2.5)</f>
        <v/>
      </c>
      <c r="D40" s="32">
        <f>IF(D12&lt;=200,0,IF(D12&lt;=5000,5000,15000))+(MIN(MAX(0,D12-30000),200000)*3+MAX(0,MAX(0,D12-30000)-200000)*2.5)</f>
        <v/>
      </c>
      <c r="E40" s="32">
        <f>IF(E12&lt;=200,0,IF(E12&lt;=5000,5000,15000))+(MIN(MAX(0,E12-30000),200000)*3+MAX(0,MAX(0,E12-30000)-200000)*2.5)</f>
        <v/>
      </c>
      <c r="F40" s="32">
        <f>IF(F12&lt;=200,0,IF(F12&lt;=5000,5000,15000))+(MIN(MAX(0,F12-30000),200000)*3+MAX(0,MAX(0,F12-30000)-200000)*2.5)</f>
        <v/>
      </c>
      <c r="G40" s="32">
        <f>IF(G12&lt;=200,0,IF(G12&lt;=5000,5000,15000))+(MIN(MAX(0,G12-30000),200000)*3+MAX(0,MAX(0,G12-30000)-200000)*2.5)</f>
        <v/>
      </c>
    </row>
    <row r="41">
      <c r="B41" s="31">
        <f>B13</f>
        <v/>
      </c>
      <c r="C41" s="32">
        <f>IF(C13&lt;=200,0,IF(C13&lt;=5000,5000,15000))+(MIN(MAX(0,C13-30000),200000)*3+MAX(0,MAX(0,C13-30000)-200000)*2.5)</f>
        <v/>
      </c>
      <c r="D41" s="32">
        <f>IF(D13&lt;=200,0,IF(D13&lt;=5000,5000,15000))+(MIN(MAX(0,D13-30000),200000)*3+MAX(0,MAX(0,D13-30000)-200000)*2.5)</f>
        <v/>
      </c>
      <c r="E41" s="32">
        <f>IF(E13&lt;=200,0,IF(E13&lt;=5000,5000,15000))+(MIN(MAX(0,E13-30000),200000)*3+MAX(0,MAX(0,E13-30000)-200000)*2.5)</f>
        <v/>
      </c>
      <c r="F41" s="32">
        <f>IF(F13&lt;=200,0,IF(F13&lt;=5000,5000,15000))+(MIN(MAX(0,F13-30000),200000)*3+MAX(0,MAX(0,F13-30000)-200000)*2.5)</f>
        <v/>
      </c>
      <c r="G41" s="32">
        <f>IF(G13&lt;=200,0,IF(G13&lt;=5000,5000,15000))+(MIN(MAX(0,G13-30000),200000)*3+MAX(0,MAX(0,G13-30000)-200000)*2.5)</f>
        <v/>
      </c>
    </row>
    <row r="42">
      <c r="B42" s="31">
        <f>B14</f>
        <v/>
      </c>
      <c r="C42" s="32">
        <f>IF(C14&lt;=200,0,IF(C14&lt;=5000,5000,15000))+(MIN(MAX(0,C14-30000),200000)*3+MAX(0,MAX(0,C14-30000)-200000)*2.5)</f>
        <v/>
      </c>
      <c r="D42" s="32">
        <f>IF(D14&lt;=200,0,IF(D14&lt;=5000,5000,15000))+(MIN(MAX(0,D14-30000),200000)*3+MAX(0,MAX(0,D14-30000)-200000)*2.5)</f>
        <v/>
      </c>
      <c r="E42" s="32">
        <f>IF(E14&lt;=200,0,IF(E14&lt;=5000,5000,15000))+(MIN(MAX(0,E14-30000),200000)*3+MAX(0,MAX(0,E14-30000)-200000)*2.5)</f>
        <v/>
      </c>
      <c r="F42" s="32">
        <f>IF(F14&lt;=200,0,IF(F14&lt;=5000,5000,15000))+(MIN(MAX(0,F14-30000),200000)*3+MAX(0,MAX(0,F14-30000)-200000)*2.5)</f>
        <v/>
      </c>
      <c r="G42" s="32">
        <f>IF(G14&lt;=200,0,IF(G14&lt;=5000,5000,15000))+(MIN(MAX(0,G14-30000),200000)*3+MAX(0,MAX(0,G14-30000)-200000)*2.5)</f>
        <v/>
      </c>
    </row>
    <row r="43">
      <c r="B43" s="31">
        <f>B15</f>
        <v/>
      </c>
      <c r="C43" s="32">
        <f>IF(C15&lt;=200,0,IF(C15&lt;=5000,5000,15000))+(MIN(MAX(0,C15-30000),200000)*3+MAX(0,MAX(0,C15-30000)-200000)*2.5)</f>
        <v/>
      </c>
      <c r="D43" s="32">
        <f>IF(D15&lt;=200,0,IF(D15&lt;=5000,5000,15000))+(MIN(MAX(0,D15-30000),200000)*3+MAX(0,MAX(0,D15-30000)-200000)*2.5)</f>
        <v/>
      </c>
      <c r="E43" s="32">
        <f>IF(E15&lt;=200,0,IF(E15&lt;=5000,5000,15000))+(MIN(MAX(0,E15-30000),200000)*3+MAX(0,MAX(0,E15-30000)-200000)*2.5)</f>
        <v/>
      </c>
      <c r="F43" s="32">
        <f>IF(F15&lt;=200,0,IF(F15&lt;=5000,5000,15000))+(MIN(MAX(0,F15-30000),200000)*3+MAX(0,MAX(0,F15-30000)-200000)*2.5)</f>
        <v/>
      </c>
      <c r="G43" s="32">
        <f>IF(G15&lt;=200,0,IF(G15&lt;=5000,5000,15000))+(MIN(MAX(0,G15-30000),200000)*3+MAX(0,MAX(0,G15-30000)-200000)*2.5)</f>
        <v/>
      </c>
    </row>
    <row r="44">
      <c r="B44" s="31">
        <f>B16</f>
        <v/>
      </c>
      <c r="C44" s="32">
        <f>IF(C16&lt;=200,0,IF(C16&lt;=5000,5000,15000))+(MIN(MAX(0,C16-30000),200000)*3+MAX(0,MAX(0,C16-30000)-200000)*2.5)</f>
        <v/>
      </c>
      <c r="D44" s="32">
        <f>IF(D16&lt;=200,0,IF(D16&lt;=5000,5000,15000))+(MIN(MAX(0,D16-30000),200000)*3+MAX(0,MAX(0,D16-30000)-200000)*2.5)</f>
        <v/>
      </c>
      <c r="E44" s="32">
        <f>IF(E16&lt;=200,0,IF(E16&lt;=5000,5000,15000))+(MIN(MAX(0,E16-30000),200000)*3+MAX(0,MAX(0,E16-30000)-200000)*2.5)</f>
        <v/>
      </c>
      <c r="F44" s="32">
        <f>IF(F16&lt;=200,0,IF(F16&lt;=5000,5000,15000))+(MIN(MAX(0,F16-30000),200000)*3+MAX(0,MAX(0,F16-30000)-200000)*2.5)</f>
        <v/>
      </c>
      <c r="G44" s="32">
        <f>IF(G16&lt;=200,0,IF(G16&lt;=5000,5000,15000))+(MIN(MAX(0,G16-30000),200000)*3+MAX(0,MAX(0,G16-30000)-200000)*2.5)</f>
        <v/>
      </c>
    </row>
    <row r="45">
      <c r="B45" s="31">
        <f>B17</f>
        <v/>
      </c>
      <c r="C45" s="32">
        <f>IF(C17&lt;=200,0,IF(C17&lt;=5000,5000,15000))+(MIN(MAX(0,C17-30000),200000)*3+MAX(0,MAX(0,C17-30000)-200000)*2.5)</f>
        <v/>
      </c>
      <c r="D45" s="32">
        <f>IF(D17&lt;=200,0,IF(D17&lt;=5000,5000,15000))+(MIN(MAX(0,D17-30000),200000)*3+MAX(0,MAX(0,D17-30000)-200000)*2.5)</f>
        <v/>
      </c>
      <c r="E45" s="32">
        <f>IF(E17&lt;=200,0,IF(E17&lt;=5000,5000,15000))+(MIN(MAX(0,E17-30000),200000)*3+MAX(0,MAX(0,E17-30000)-200000)*2.5)</f>
        <v/>
      </c>
      <c r="F45" s="32">
        <f>IF(F17&lt;=200,0,IF(F17&lt;=5000,5000,15000))+(MIN(MAX(0,F17-30000),200000)*3+MAX(0,MAX(0,F17-30000)-200000)*2.5)</f>
        <v/>
      </c>
      <c r="G45" s="32">
        <f>IF(G17&lt;=200,0,IF(G17&lt;=5000,5000,15000))+(MIN(MAX(0,G17-30000),200000)*3+MAX(0,MAX(0,G17-30000)-200000)*2.5)</f>
        <v/>
      </c>
    </row>
    <row r="47" ht="30" customHeight="1">
      <c r="B47" s="12" t="inlineStr">
        <is>
          <t>無料プランの枠は200通。友だちが200人を超えると、全員に1回送るだけで枠を超えます。ライトプランの枠5,000通を超えたら、追加では買えないのでスタンダードプランへの変更が必要です。</t>
        </is>
      </c>
    </row>
  </sheetData>
  <mergeCells count="1">
    <mergeCell ref="B47:G47"/>
  </mergeCells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G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8" customWidth="1" min="4" max="4"/>
    <col width="16" customWidth="1" min="5" max="5"/>
    <col width="16" customWidth="1" min="6" max="6"/>
    <col width="12" customWidth="1" min="7" max="7"/>
  </cols>
  <sheetData>
    <row r="2">
      <c r="B2" s="1" t="inlineStr">
        <is>
          <t>追加メッセージの単価と、改定前後の比較</t>
        </is>
      </c>
    </row>
    <row r="3">
      <c r="B3" s="5" t="inlineStr">
        <is>
          <t>追加メッセージを買えるのはスタンダードプランだけ。金額はすべて税別。</t>
        </is>
      </c>
    </row>
    <row r="5">
      <c r="B5" s="2" t="inlineStr">
        <is>
          <t>2026年9月30日までの単価（11段階）</t>
        </is>
      </c>
      <c r="E5" s="2" t="inlineStr">
        <is>
          <t>2026年10月1日からの単価（2段階）</t>
        </is>
      </c>
    </row>
    <row r="6">
      <c r="B6" s="6" t="inlineStr">
        <is>
          <t>追加メッセージ配信数</t>
        </is>
      </c>
      <c r="C6" s="6" t="inlineStr">
        <is>
          <t>単価</t>
        </is>
      </c>
      <c r="E6" s="6" t="inlineStr">
        <is>
          <t>配信数</t>
        </is>
      </c>
      <c r="F6" s="6" t="inlineStr">
        <is>
          <t>単価</t>
        </is>
      </c>
    </row>
    <row r="7">
      <c r="B7" s="4" t="inlineStr">
        <is>
          <t>〜50,000通</t>
        </is>
      </c>
      <c r="C7" s="33" t="n">
        <v>3</v>
      </c>
      <c r="E7" s="4" t="inlineStr">
        <is>
          <t>20万通まで</t>
        </is>
      </c>
      <c r="F7" s="33" t="n">
        <v>3</v>
      </c>
    </row>
    <row r="8">
      <c r="B8" s="4" t="inlineStr">
        <is>
          <t>50,001〜100,000通</t>
        </is>
      </c>
      <c r="C8" s="33" t="n">
        <v>2.8</v>
      </c>
      <c r="E8" s="4" t="inlineStr">
        <is>
          <t>20万通を超えた分</t>
        </is>
      </c>
      <c r="F8" s="33" t="n">
        <v>2.5</v>
      </c>
    </row>
    <row r="9">
      <c r="B9" s="4" t="inlineStr">
        <is>
          <t>100,001〜200,000通</t>
        </is>
      </c>
      <c r="C9" s="33" t="n">
        <v>2.6</v>
      </c>
    </row>
    <row r="10">
      <c r="B10" s="4" t="inlineStr">
        <is>
          <t>200,001〜300,000通</t>
        </is>
      </c>
      <c r="C10" s="33" t="n">
        <v>2.4</v>
      </c>
      <c r="E10" s="12" t="inlineStr">
        <is>
          <t>2026年10月1日から、追加メッセージの上限は359万通。
それを超える設定は認定セールスパートナーへの相談が必要。</t>
        </is>
      </c>
    </row>
    <row r="11">
      <c r="B11" s="4" t="inlineStr">
        <is>
          <t>300,001〜400,000通</t>
        </is>
      </c>
      <c r="C11" s="33" t="n">
        <v>2.2</v>
      </c>
    </row>
    <row r="12">
      <c r="B12" s="4" t="inlineStr">
        <is>
          <t>400,001〜500,000通</t>
        </is>
      </c>
      <c r="C12" s="33" t="n">
        <v>2</v>
      </c>
    </row>
    <row r="13">
      <c r="B13" s="4" t="inlineStr">
        <is>
          <t>500,001〜600,000通</t>
        </is>
      </c>
      <c r="C13" s="33" t="n">
        <v>1.9</v>
      </c>
    </row>
    <row r="14">
      <c r="B14" s="4" t="inlineStr">
        <is>
          <t>600,001〜700,000通</t>
        </is>
      </c>
      <c r="C14" s="33" t="n">
        <v>1.8</v>
      </c>
    </row>
    <row r="15">
      <c r="B15" s="4" t="inlineStr">
        <is>
          <t>700,001〜800,000通</t>
        </is>
      </c>
      <c r="C15" s="33" t="n">
        <v>1.7</v>
      </c>
    </row>
    <row r="16">
      <c r="B16" s="4" t="inlineStr">
        <is>
          <t>800,001〜900,000通</t>
        </is>
      </c>
      <c r="C16" s="33" t="n">
        <v>1.6</v>
      </c>
    </row>
    <row r="17">
      <c r="B17" s="4" t="inlineStr">
        <is>
          <t>900,001〜1,000,000通</t>
        </is>
      </c>
      <c r="C17" s="33" t="n">
        <v>1.5</v>
      </c>
    </row>
    <row r="20">
      <c r="B20" s="2" t="inlineStr">
        <is>
          <t>同じ追加通数で、支払いはいくら変わるか</t>
        </is>
      </c>
    </row>
    <row r="21">
      <c r="B21" s="6" t="inlineStr">
        <is>
          <t>追加で送る通数</t>
        </is>
      </c>
      <c r="C21" s="6" t="inlineStr">
        <is>
          <t>9月30日まで</t>
        </is>
      </c>
      <c r="D21" s="6" t="inlineStr">
        <is>
          <t>10月1日から</t>
        </is>
      </c>
      <c r="E21" s="6" t="inlineStr">
        <is>
          <t>差額</t>
        </is>
      </c>
      <c r="F21" s="6" t="inlineStr">
        <is>
          <t>増減率</t>
        </is>
      </c>
    </row>
    <row r="22">
      <c r="B22" s="34" t="n">
        <v>10000</v>
      </c>
      <c r="C22" s="24">
        <f>IF(B22="","",IF(B22&gt;1000000,"記事に単価なし",MAX(0,MIN(B22,50000)-0)*3.0+MAX(0,MIN(B22,100000)-50000)*2.8+MAX(0,MIN(B22,200000)-100000)*2.6+MAX(0,MIN(B22,300000)-200000)*2.4+MAX(0,MIN(B22,400000)-300000)*2.2+MAX(0,MIN(B22,500000)-400000)*2.0+MAX(0,MIN(B22,600000)-500000)*1.9+MAX(0,MIN(B22,700000)-600000)*1.8+MAX(0,MIN(B22,800000)-700000)*1.7+MAX(0,MIN(B22,900000)-800000)*1.6+MAX(0,MIN(B22,1000000)-900000)*1.5))</f>
        <v/>
      </c>
      <c r="D22" s="24">
        <f>IF(B22="","",(MIN(B22,200000)*3+MAX(0,B22-200000)*2.5))</f>
        <v/>
      </c>
      <c r="E22" s="24">
        <f>IF(ISNUMBER(C22),D22-C22,"")</f>
        <v/>
      </c>
      <c r="F22" s="35">
        <f>IF(AND(ISNUMBER(C22),C22&gt;0),E22/C22,"")</f>
        <v/>
      </c>
    </row>
    <row r="23">
      <c r="B23" s="34" t="n">
        <v>50000</v>
      </c>
      <c r="C23" s="24">
        <f>IF(B23="","",IF(B23&gt;1000000,"記事に単価なし",MAX(0,MIN(B23,50000)-0)*3.0+MAX(0,MIN(B23,100000)-50000)*2.8+MAX(0,MIN(B23,200000)-100000)*2.6+MAX(0,MIN(B23,300000)-200000)*2.4+MAX(0,MIN(B23,400000)-300000)*2.2+MAX(0,MIN(B23,500000)-400000)*2.0+MAX(0,MIN(B23,600000)-500000)*1.9+MAX(0,MIN(B23,700000)-600000)*1.8+MAX(0,MIN(B23,800000)-700000)*1.7+MAX(0,MIN(B23,900000)-800000)*1.6+MAX(0,MIN(B23,1000000)-900000)*1.5))</f>
        <v/>
      </c>
      <c r="D23" s="24">
        <f>IF(B23="","",(MIN(B23,200000)*3+MAX(0,B23-200000)*2.5))</f>
        <v/>
      </c>
      <c r="E23" s="24">
        <f>IF(ISNUMBER(C23),D23-C23,"")</f>
        <v/>
      </c>
      <c r="F23" s="35">
        <f>IF(AND(ISNUMBER(C23),C23&gt;0),E23/C23,"")</f>
        <v/>
      </c>
    </row>
    <row r="24">
      <c r="B24" s="34" t="n">
        <v>100000</v>
      </c>
      <c r="C24" s="24">
        <f>IF(B24="","",IF(B24&gt;1000000,"記事に単価なし",MAX(0,MIN(B24,50000)-0)*3.0+MAX(0,MIN(B24,100000)-50000)*2.8+MAX(0,MIN(B24,200000)-100000)*2.6+MAX(0,MIN(B24,300000)-200000)*2.4+MAX(0,MIN(B24,400000)-300000)*2.2+MAX(0,MIN(B24,500000)-400000)*2.0+MAX(0,MIN(B24,600000)-500000)*1.9+MAX(0,MIN(B24,700000)-600000)*1.8+MAX(0,MIN(B24,800000)-700000)*1.7+MAX(0,MIN(B24,900000)-800000)*1.6+MAX(0,MIN(B24,1000000)-900000)*1.5))</f>
        <v/>
      </c>
      <c r="D24" s="24">
        <f>IF(B24="","",(MIN(B24,200000)*3+MAX(0,B24-200000)*2.5))</f>
        <v/>
      </c>
      <c r="E24" s="24">
        <f>IF(ISNUMBER(C24),D24-C24,"")</f>
        <v/>
      </c>
      <c r="F24" s="35">
        <f>IF(AND(ISNUMBER(C24),C24&gt;0),E24/C24,"")</f>
        <v/>
      </c>
    </row>
    <row r="25">
      <c r="B25" s="34" t="n">
        <v>200000</v>
      </c>
      <c r="C25" s="24">
        <f>IF(B25="","",IF(B25&gt;1000000,"記事に単価なし",MAX(0,MIN(B25,50000)-0)*3.0+MAX(0,MIN(B25,100000)-50000)*2.8+MAX(0,MIN(B25,200000)-100000)*2.6+MAX(0,MIN(B25,300000)-200000)*2.4+MAX(0,MIN(B25,400000)-300000)*2.2+MAX(0,MIN(B25,500000)-400000)*2.0+MAX(0,MIN(B25,600000)-500000)*1.9+MAX(0,MIN(B25,700000)-600000)*1.8+MAX(0,MIN(B25,800000)-700000)*1.7+MAX(0,MIN(B25,900000)-800000)*1.6+MAX(0,MIN(B25,1000000)-900000)*1.5))</f>
        <v/>
      </c>
      <c r="D25" s="24">
        <f>IF(B25="","",(MIN(B25,200000)*3+MAX(0,B25-200000)*2.5))</f>
        <v/>
      </c>
      <c r="E25" s="24">
        <f>IF(ISNUMBER(C25),D25-C25,"")</f>
        <v/>
      </c>
      <c r="F25" s="35">
        <f>IF(AND(ISNUMBER(C25),C25&gt;0),E25/C25,"")</f>
        <v/>
      </c>
    </row>
    <row r="26">
      <c r="B26" s="34" t="n">
        <v>500000</v>
      </c>
      <c r="C26" s="24">
        <f>IF(B26="","",IF(B26&gt;1000000,"記事に単価なし",MAX(0,MIN(B26,50000)-0)*3.0+MAX(0,MIN(B26,100000)-50000)*2.8+MAX(0,MIN(B26,200000)-100000)*2.6+MAX(0,MIN(B26,300000)-200000)*2.4+MAX(0,MIN(B26,400000)-300000)*2.2+MAX(0,MIN(B26,500000)-400000)*2.0+MAX(0,MIN(B26,600000)-500000)*1.9+MAX(0,MIN(B26,700000)-600000)*1.8+MAX(0,MIN(B26,800000)-700000)*1.7+MAX(0,MIN(B26,900000)-800000)*1.6+MAX(0,MIN(B26,1000000)-900000)*1.5))</f>
        <v/>
      </c>
      <c r="D26" s="24">
        <f>IF(B26="","",(MIN(B26,200000)*3+MAX(0,B26-200000)*2.5))</f>
        <v/>
      </c>
      <c r="E26" s="24">
        <f>IF(ISNUMBER(C26),D26-C26,"")</f>
        <v/>
      </c>
      <c r="F26" s="35">
        <f>IF(AND(ISNUMBER(C26),C26&gt;0),E26/C26,"")</f>
        <v/>
      </c>
    </row>
    <row r="27">
      <c r="B27" s="34" t="n"/>
      <c r="C27" s="24">
        <f>IF(B27="","",IF(B27&gt;1000000,"記事に単価なし",MAX(0,MIN(B27,50000)-0)*3.0+MAX(0,MIN(B27,100000)-50000)*2.8+MAX(0,MIN(B27,200000)-100000)*2.6+MAX(0,MIN(B27,300000)-200000)*2.4+MAX(0,MIN(B27,400000)-300000)*2.2+MAX(0,MIN(B27,500000)-400000)*2.0+MAX(0,MIN(B27,600000)-500000)*1.9+MAX(0,MIN(B27,700000)-600000)*1.8+MAX(0,MIN(B27,800000)-700000)*1.7+MAX(0,MIN(B27,900000)-800000)*1.6+MAX(0,MIN(B27,1000000)-900000)*1.5))</f>
        <v/>
      </c>
      <c r="D27" s="24">
        <f>IF(B27="","",(MIN(B27,200000)*3+MAX(0,B27-200000)*2.5))</f>
        <v/>
      </c>
      <c r="E27" s="24">
        <f>IF(ISNUMBER(C27),D27-C27,"")</f>
        <v/>
      </c>
      <c r="F27" s="35">
        <f>IF(AND(ISNUMBER(C27),C27&gt;0),E27/C27,"")</f>
        <v/>
      </c>
    </row>
    <row r="28">
      <c r="B28" s="34" t="n"/>
      <c r="C28" s="24">
        <f>IF(B28="","",IF(B28&gt;1000000,"記事に単価なし",MAX(0,MIN(B28,50000)-0)*3.0+MAX(0,MIN(B28,100000)-50000)*2.8+MAX(0,MIN(B28,200000)-100000)*2.6+MAX(0,MIN(B28,300000)-200000)*2.4+MAX(0,MIN(B28,400000)-300000)*2.2+MAX(0,MIN(B28,500000)-400000)*2.0+MAX(0,MIN(B28,600000)-500000)*1.9+MAX(0,MIN(B28,700000)-600000)*1.8+MAX(0,MIN(B28,800000)-700000)*1.7+MAX(0,MIN(B28,900000)-800000)*1.6+MAX(0,MIN(B28,1000000)-900000)*1.5))</f>
        <v/>
      </c>
      <c r="D28" s="24">
        <f>IF(B28="","",(MIN(B28,200000)*3+MAX(0,B28-200000)*2.5))</f>
        <v/>
      </c>
      <c r="E28" s="24">
        <f>IF(ISNUMBER(C28),D28-C28,"")</f>
        <v/>
      </c>
      <c r="F28" s="35">
        <f>IF(AND(ISNUMBER(C28),C28&gt;0),E28/C28,"")</f>
        <v/>
      </c>
    </row>
    <row r="29">
      <c r="B29" s="34" t="n"/>
      <c r="C29" s="24">
        <f>IF(B29="","",IF(B29&gt;1000000,"記事に単価なし",MAX(0,MIN(B29,50000)-0)*3.0+MAX(0,MIN(B29,100000)-50000)*2.8+MAX(0,MIN(B29,200000)-100000)*2.6+MAX(0,MIN(B29,300000)-200000)*2.4+MAX(0,MIN(B29,400000)-300000)*2.2+MAX(0,MIN(B29,500000)-400000)*2.0+MAX(0,MIN(B29,600000)-500000)*1.9+MAX(0,MIN(B29,700000)-600000)*1.8+MAX(0,MIN(B29,800000)-700000)*1.7+MAX(0,MIN(B29,900000)-800000)*1.6+MAX(0,MIN(B29,1000000)-900000)*1.5))</f>
        <v/>
      </c>
      <c r="D29" s="24">
        <f>IF(B29="","",(MIN(B29,200000)*3+MAX(0,B29-200000)*2.5))</f>
        <v/>
      </c>
      <c r="E29" s="24">
        <f>IF(ISNUMBER(C29),D29-C29,"")</f>
        <v/>
      </c>
      <c r="F29" s="35">
        <f>IF(AND(ISNUMBER(C29),C29&gt;0),E29/C29,"")</f>
        <v/>
      </c>
    </row>
    <row r="31" ht="30" customHeight="1">
      <c r="B31" s="12" t="inlineStr">
        <is>
          <t>上の5行は記事の表と同じ通数です。下の黄色の空欄に自分の追加通数を入れてください。100万通を超える分の9月30日までの単価は記事に無いため計算しません。</t>
        </is>
      </c>
    </row>
  </sheetData>
  <mergeCells count="2">
    <mergeCell ref="E10:G12"/>
    <mergeCell ref="B31:F31"/>
  </mergeCell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4" customWidth="1" min="3" max="3"/>
  </cols>
  <sheetData>
    <row r="2">
      <c r="B2" s="1" t="inlineStr">
        <is>
          <t>プラン変更や上限超過で起きること</t>
        </is>
      </c>
    </row>
    <row r="4">
      <c r="B4" s="6" t="inlineStr">
        <is>
          <t>場面</t>
        </is>
      </c>
      <c r="C4" s="6" t="inlineStr">
        <is>
          <t>起きること・先にやること</t>
        </is>
      </c>
    </row>
    <row r="5" ht="30" customHeight="1">
      <c r="B5" s="3" t="inlineStr">
        <is>
          <t>無料プランで友だちが200人を超えた</t>
        </is>
      </c>
      <c r="C5" s="4" t="inlineStr">
        <is>
          <t>全員に1回送るだけで月200通の枠を超えます。絞り込み配信で200人以下に絞るか、有料プランに上げるかを決めます。</t>
        </is>
      </c>
    </row>
    <row r="6" ht="30" customHeight="1">
      <c r="B6" s="3" t="inlineStr">
        <is>
          <t>コミュニケーション・ライトで枠を使い切った</t>
        </is>
      </c>
      <c r="C6" s="4" t="inlineStr">
        <is>
          <t>その時点で配信が止まります。追加メッセージは買えません。続けて送るにはスタンダードプランへの変更が必要です。</t>
        </is>
      </c>
    </row>
    <row r="7" ht="30" customHeight="1">
      <c r="B7" s="3" t="inlineStr">
        <is>
          <t>ライトプランで足りない分だけ払いたい</t>
        </is>
      </c>
      <c r="C7" s="4" t="inlineStr">
        <is>
          <t>できません。ライトプランに追加購入の仕組みはありません。</t>
        </is>
      </c>
    </row>
    <row r="8" ht="30" customHeight="1">
      <c r="B8" s="3" t="inlineStr">
        <is>
          <t>プランを変えようとしたら先に進めない</t>
        </is>
      </c>
      <c r="C8" s="4" t="inlineStr">
        <is>
          <t>プラン変更の前に支払い方法の登録が必要です。未登録だと変更の画面まで進めません。</t>
        </is>
      </c>
    </row>
    <row r="9" ht="60" customHeight="1">
      <c r="B9" s="3" t="inlineStr">
        <is>
          <t>月の途中でアップグレードした</t>
        </is>
      </c>
      <c r="C9" s="4" t="inlineStr">
        <is>
          <t>差額を払うと、その月から新しいプランになり、増えた通数もその月のうちに付きます。公式の例では、6月21日にライトからスタンダードへ変えると、6月分の料金が10,000円増え、通数が25,000通増えます。</t>
        </is>
      </c>
    </row>
    <row r="10" ht="30" customHeight="1">
      <c r="B10" s="3" t="inlineStr">
        <is>
          <t>月の途中でダウングレードしたい</t>
        </is>
      </c>
      <c r="C10" s="4" t="inlineStr">
        <is>
          <t>適用の時期は記事で文章として確かめられませんでした。急ぐときは変更を進める前にLINEヤフーのサポートへ確認します。</t>
        </is>
      </c>
    </row>
    <row r="11" ht="30" customHeight="1">
      <c r="B11" s="3" t="inlineStr">
        <is>
          <t>追加メッセージの請求が別に来た</t>
        </is>
      </c>
      <c r="C11" s="4" t="inlineStr">
        <is>
          <t>月額固定費は月初の前払い、追加メッセージ料金は月末締めで翌月10日ごろの後払いです。支払いが2本立てになります。</t>
        </is>
      </c>
    </row>
    <row r="12" ht="45" customHeight="1">
      <c r="B12" s="3" t="inlineStr">
        <is>
          <t>請求書で払いたい</t>
        </is>
      </c>
      <c r="C12" s="4" t="inlineStr">
        <is>
          <t>支払いはクレジットカードです。請求書払いは認証済アカウントであることが条件です。認証済アカウントの申請と利用は無料です。</t>
        </is>
      </c>
    </row>
    <row r="13" ht="30" customHeight="1">
      <c r="B13" s="3" t="inlineStr">
        <is>
          <t>年払いで安くしたい・見積書が欲しい</t>
        </is>
      </c>
      <c r="C13" s="4" t="inlineStr">
        <is>
          <t>どちらもできません。月額料金は月払いのみで、見積書は発行されません。稟議に見積書が要る会社は先に社内で相談します。</t>
        </is>
      </c>
    </row>
    <row r="14" ht="60" customHeight="1">
      <c r="B14" s="3" t="inlineStr">
        <is>
          <t>追加メッセージが359万通を超える設定</t>
        </is>
      </c>
      <c r="C14" s="4" t="inlineStr">
        <is>
          <t>2026年10月1日から上限が359万通になりました。超える設定は認定セールスパートナーへの相談が必要です。上限目安の設定は新しい単価で換算されるため、同じ通数でも料金の上限が上がる可能性があります。</t>
        </is>
      </c>
    </row>
    <row r="15" ht="75" customHeight="1">
      <c r="B15" s="3" t="inlineStr">
        <is>
          <t>プレミアムIDの更新が12月1日以降に来る</t>
        </is>
      </c>
      <c r="C15" s="4" t="inlineStr">
        <is>
          <t>月額100円から400円、年額1,200円から4,800円（税別）に変わります。既に契約している場合も、iOSアプリで買った場合も、12月1日以降の更新分から新料金です。11月30日までに来る更新はその回まで今の料金です。実施時期は変わる場合があると公式に書かれています。</t>
        </is>
      </c>
    </row>
    <row r="16" ht="30" customHeight="1">
      <c r="B16" s="3" t="inlineStr">
        <is>
          <t>iOSアプリでプレミアムIDを複数買いたい</t>
        </is>
      </c>
      <c r="C16" s="4" t="inlineStr">
        <is>
          <t>1つのApple IDにつき1つしか買えません。複数のアカウントで使うならWeb版の管理画面から買います。</t>
        </is>
      </c>
    </row>
    <row r="17" ht="30" customHeight="1">
      <c r="B17" s="3" t="inlineStr">
        <is>
          <t>プレミアムIDに使えない文字</t>
        </is>
      </c>
      <c r="C17" s="4" t="inlineStr">
        <is>
          <t>@を除いて4文字以上18文字以内。大文字は使えません。記号は半角の英数字と「.」「_」「-」だけです。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2026-10-01T01:49:04Z</dcterms:created>
  <dcterms:modified xmlns:dcterms="http://purl.org/dc/terms/" xmlns:xsi="http://www.w3.org/2001/XMLSchema-instance" xsi:type="dcterms:W3CDTF">2026-10-01T01:49:04Z</dcterms:modified>
</cp:coreProperties>
</file>